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owen\Desktop\TECHNICAL DOCS\CALCULATORS\"/>
    </mc:Choice>
  </mc:AlternateContent>
  <xr:revisionPtr revIDLastSave="0" documentId="13_ncr:1_{EC874968-CDEE-40AB-AF92-C05292FB78FC}" xr6:coauthVersionLast="47" xr6:coauthVersionMax="47" xr10:uidLastSave="{00000000-0000-0000-0000-000000000000}"/>
  <workbookProtection lockStructure="1"/>
  <bookViews>
    <workbookView xWindow="-28920" yWindow="-120" windowWidth="29040" windowHeight="15720" xr2:uid="{00000000-000D-0000-FFFF-FFFF00000000}"/>
  </bookViews>
  <sheets>
    <sheet name="Volume Calculator" sheetId="1" r:id="rId1"/>
    <sheet name="Computations" sheetId="3" state="hidden" r:id="rId2"/>
    <sheet name="Reference Data" sheetId="2" state="hidden" r:id="rId3"/>
  </sheets>
  <definedNames>
    <definedName name="DSI">#REF!</definedName>
    <definedName name="_xlnm.Print_Area" localSheetId="0">'Volume Calculator'!$A$1:$Z$206</definedName>
    <definedName name="Section">INDIRECT('Volume Calculator'!#REF!)</definedName>
    <definedName name="SS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" i="3" l="1"/>
  <c r="J7" i="3" a="1"/>
  <c r="J7" i="3" s="1"/>
  <c r="U36" i="1" l="1"/>
  <c r="X43" i="1"/>
  <c r="X42" i="1"/>
  <c r="X41" i="1"/>
  <c r="X40" i="1"/>
  <c r="X39" i="1"/>
  <c r="X45" i="1"/>
  <c r="X44" i="1"/>
  <c r="Y30" i="1" l="1"/>
  <c r="W30" i="1"/>
  <c r="U35" i="1" s="1"/>
  <c r="Y35" i="1" s="1"/>
  <c r="U30" i="1"/>
  <c r="A51" i="1"/>
  <c r="A52" i="1" l="1" a="1"/>
  <c r="A52" i="1" s="1"/>
  <c r="E51" i="1"/>
  <c r="H51" i="1" s="1"/>
  <c r="C7" i="3"/>
  <c r="B78" i="2"/>
  <c r="E3" i="3"/>
  <c r="F3" i="3" s="1"/>
  <c r="B7" i="3"/>
  <c r="A7" i="3"/>
  <c r="A53" i="1" l="1" a="1"/>
  <c r="A53" i="1" s="1"/>
  <c r="E52" i="1"/>
  <c r="H52" i="1" s="1"/>
  <c r="AA52" i="1" a="1"/>
  <c r="AA52" i="1" s="1"/>
  <c r="C11" i="3" a="1"/>
  <c r="C11" i="3" s="1"/>
  <c r="B11" i="3" a="1"/>
  <c r="B11" i="3" s="1"/>
  <c r="J35" i="1" s="1"/>
  <c r="E7" i="3"/>
  <c r="C3" i="3"/>
  <c r="D3" i="3" s="1"/>
  <c r="A3" i="3"/>
  <c r="O51" i="1" s="1" a="1"/>
  <c r="O51" i="1" s="1"/>
  <c r="H7" i="3" l="1"/>
  <c r="A54" i="1" a="1"/>
  <c r="A54" i="1" s="1"/>
  <c r="A55" i="1" s="1" a="1"/>
  <c r="A55" i="1" s="1"/>
  <c r="AA53" i="1" a="1"/>
  <c r="AA53" i="1" s="1"/>
  <c r="E53" i="1"/>
  <c r="H53" i="1" s="1"/>
  <c r="O53" i="1" a="1"/>
  <c r="O53" i="1" s="1"/>
  <c r="O52" i="1" a="1"/>
  <c r="O52" i="1" s="1"/>
  <c r="U33" i="1"/>
  <c r="W33" i="1"/>
  <c r="F7" i="3"/>
  <c r="E11" i="3" a="1"/>
  <c r="E11" i="3" s="1"/>
  <c r="J38" i="1" s="1"/>
  <c r="A11" i="3" a="1"/>
  <c r="A11" i="3" s="1"/>
  <c r="J34" i="1" s="1"/>
  <c r="J36" i="1" s="1"/>
  <c r="B3" i="3"/>
  <c r="H3" i="3"/>
  <c r="L7" i="3" s="1"/>
  <c r="I7" i="3" l="1" a="1"/>
  <c r="I7" i="3" s="1"/>
  <c r="O55" i="1" a="1"/>
  <c r="O55" i="1" s="1"/>
  <c r="E54" i="1"/>
  <c r="H54" i="1" s="1"/>
  <c r="AA54" i="1" a="1"/>
  <c r="AA54" i="1" s="1"/>
  <c r="O54" i="1" a="1"/>
  <c r="O54" i="1" s="1"/>
  <c r="E55" i="1"/>
  <c r="H55" i="1" s="1"/>
  <c r="A56" i="1" a="1"/>
  <c r="A56" i="1" s="1"/>
  <c r="AA55" i="1" a="1"/>
  <c r="AA55" i="1" s="1"/>
  <c r="G3" i="3"/>
  <c r="U31" i="1"/>
  <c r="W31" i="1"/>
  <c r="O56" i="1" l="1" a="1"/>
  <c r="O56" i="1" s="1"/>
  <c r="J32" i="1"/>
  <c r="K7" i="3"/>
  <c r="E56" i="1"/>
  <c r="H56" i="1" s="1"/>
  <c r="A57" i="1" a="1"/>
  <c r="A57" i="1" s="1"/>
  <c r="AA56" i="1" a="1"/>
  <c r="AA56" i="1" s="1"/>
  <c r="Y31" i="1"/>
  <c r="W34" i="1"/>
  <c r="W32" i="1"/>
  <c r="Y36" i="1"/>
  <c r="O57" i="1" l="1" a="1"/>
  <c r="O57" i="1" s="1"/>
  <c r="E57" i="1"/>
  <c r="H57" i="1" s="1"/>
  <c r="A58" i="1" a="1"/>
  <c r="A58" i="1" s="1"/>
  <c r="AA57" i="1" a="1"/>
  <c r="AA57" i="1" s="1"/>
  <c r="D80" i="2"/>
  <c r="E80" i="2" s="1"/>
  <c r="O58" i="1" l="1" a="1"/>
  <c r="O58" i="1" s="1"/>
  <c r="E58" i="1"/>
  <c r="H58" i="1" s="1"/>
  <c r="A59" i="1" a="1"/>
  <c r="A59" i="1" s="1"/>
  <c r="AA58" i="1" a="1"/>
  <c r="AA58" i="1" s="1"/>
  <c r="F80" i="2"/>
  <c r="G80" i="2" s="1"/>
  <c r="H80" i="2" s="1"/>
  <c r="I80" i="2" s="1"/>
  <c r="J80" i="2" s="1"/>
  <c r="K80" i="2" s="1"/>
  <c r="L80" i="2" s="1"/>
  <c r="Y33" i="1"/>
  <c r="O59" i="1" l="1" a="1"/>
  <c r="O59" i="1" s="1"/>
  <c r="E59" i="1"/>
  <c r="H59" i="1" s="1"/>
  <c r="A60" i="1" a="1"/>
  <c r="A60" i="1" s="1"/>
  <c r="AA59" i="1" a="1"/>
  <c r="AA59" i="1" s="1"/>
  <c r="L78" i="2"/>
  <c r="K78" i="2"/>
  <c r="J78" i="2"/>
  <c r="I78" i="2"/>
  <c r="H78" i="2"/>
  <c r="G78" i="2"/>
  <c r="F78" i="2"/>
  <c r="E78" i="2"/>
  <c r="D78" i="2"/>
  <c r="C78" i="2"/>
  <c r="D77" i="2"/>
  <c r="E77" i="2" s="1"/>
  <c r="D2" i="2"/>
  <c r="O60" i="1" l="1" a="1"/>
  <c r="O60" i="1" s="1"/>
  <c r="E60" i="1"/>
  <c r="H60" i="1" s="1"/>
  <c r="A61" i="1" a="1"/>
  <c r="A61" i="1" s="1"/>
  <c r="AA60" i="1" a="1"/>
  <c r="AA60" i="1" s="1"/>
  <c r="U34" i="1"/>
  <c r="E2" i="2"/>
  <c r="F2" i="2" s="1"/>
  <c r="F77" i="2"/>
  <c r="G77" i="2" s="1"/>
  <c r="H77" i="2" s="1"/>
  <c r="I77" i="2" s="1"/>
  <c r="J77" i="2" s="1"/>
  <c r="K77" i="2" s="1"/>
  <c r="L77" i="2" s="1"/>
  <c r="O61" i="1" l="1" a="1"/>
  <c r="O61" i="1" s="1"/>
  <c r="E61" i="1"/>
  <c r="H61" i="1" s="1"/>
  <c r="A62" i="1" a="1"/>
  <c r="A62" i="1" s="1"/>
  <c r="AA61" i="1" a="1"/>
  <c r="AA61" i="1" s="1"/>
  <c r="I3" i="3"/>
  <c r="U32" i="1"/>
  <c r="Y32" i="1" s="1"/>
  <c r="Y34" i="1"/>
  <c r="G2" i="2"/>
  <c r="O62" i="1" l="1" a="1"/>
  <c r="O62" i="1" s="1"/>
  <c r="K62" i="1" a="1"/>
  <c r="K62" i="1" s="1"/>
  <c r="E62" i="1"/>
  <c r="H62" i="1" s="1"/>
  <c r="A63" i="1" a="1"/>
  <c r="A63" i="1" s="1"/>
  <c r="AA62" i="1" a="1"/>
  <c r="AA62" i="1" s="1"/>
  <c r="K51" i="1" a="1"/>
  <c r="K51" i="1" s="1"/>
  <c r="K53" i="1" a="1"/>
  <c r="K53" i="1" s="1"/>
  <c r="S53" i="1" s="1"/>
  <c r="K52" i="1" a="1"/>
  <c r="K52" i="1" s="1"/>
  <c r="S52" i="1" s="1"/>
  <c r="K54" i="1" a="1"/>
  <c r="K54" i="1" s="1"/>
  <c r="S54" i="1" s="1"/>
  <c r="K55" i="1" a="1"/>
  <c r="K55" i="1" s="1"/>
  <c r="S55" i="1" s="1"/>
  <c r="K56" i="1" a="1"/>
  <c r="K56" i="1" s="1"/>
  <c r="S56" i="1" s="1"/>
  <c r="K57" i="1" a="1"/>
  <c r="K57" i="1" s="1"/>
  <c r="S57" i="1" s="1"/>
  <c r="K58" i="1" a="1"/>
  <c r="K58" i="1" s="1"/>
  <c r="S58" i="1" s="1"/>
  <c r="K59" i="1" a="1"/>
  <c r="K59" i="1" s="1"/>
  <c r="S59" i="1" s="1"/>
  <c r="K60" i="1" a="1"/>
  <c r="K60" i="1" s="1"/>
  <c r="S60" i="1" s="1"/>
  <c r="K61" i="1" a="1"/>
  <c r="K61" i="1" s="1"/>
  <c r="S61" i="1" s="1"/>
  <c r="E63" i="1"/>
  <c r="K63" i="1" a="1"/>
  <c r="K63" i="1" s="1"/>
  <c r="H2" i="2"/>
  <c r="S62" i="1" l="1"/>
  <c r="O63" i="1" a="1"/>
  <c r="O63" i="1" s="1"/>
  <c r="S63" i="1" s="1"/>
  <c r="H63" i="1"/>
  <c r="S51" i="1"/>
  <c r="A64" i="1" a="1"/>
  <c r="A64" i="1" s="1"/>
  <c r="AA63" i="1" a="1"/>
  <c r="AA63" i="1" s="1"/>
  <c r="I2" i="2"/>
  <c r="O64" i="1" l="1" a="1"/>
  <c r="O64" i="1" s="1"/>
  <c r="E64" i="1"/>
  <c r="H64" i="1" s="1"/>
  <c r="K64" i="1" a="1"/>
  <c r="K64" i="1" s="1"/>
  <c r="A65" i="1" a="1"/>
  <c r="A65" i="1" s="1"/>
  <c r="AA64" i="1" a="1"/>
  <c r="AA64" i="1" s="1"/>
  <c r="J2" i="2"/>
  <c r="S64" i="1" l="1"/>
  <c r="O65" i="1" a="1"/>
  <c r="O65" i="1" s="1"/>
  <c r="K65" i="1" a="1"/>
  <c r="K65" i="1" s="1"/>
  <c r="E65" i="1"/>
  <c r="H65" i="1" s="1"/>
  <c r="A66" i="1" a="1"/>
  <c r="A66" i="1" s="1"/>
  <c r="AA65" i="1" a="1"/>
  <c r="AA65" i="1" s="1"/>
  <c r="K2" i="2"/>
  <c r="S65" i="1" l="1"/>
  <c r="O66" i="1" a="1"/>
  <c r="O66" i="1" s="1"/>
  <c r="K66" i="1" a="1"/>
  <c r="K66" i="1" s="1"/>
  <c r="E66" i="1"/>
  <c r="H66" i="1" s="1"/>
  <c r="A67" i="1" a="1"/>
  <c r="A67" i="1" s="1"/>
  <c r="AA66" i="1" a="1"/>
  <c r="AA66" i="1" s="1"/>
  <c r="L2" i="2"/>
  <c r="S66" i="1" l="1"/>
  <c r="E67" i="1"/>
  <c r="H67" i="1" s="1"/>
  <c r="O67" i="1" a="1"/>
  <c r="O67" i="1" s="1"/>
  <c r="K67" i="1" a="1"/>
  <c r="K67" i="1" s="1"/>
  <c r="A68" i="1" a="1"/>
  <c r="A68" i="1" s="1"/>
  <c r="AA67" i="1" a="1"/>
  <c r="AA67" i="1" s="1"/>
  <c r="O68" i="1" l="1" a="1"/>
  <c r="O68" i="1" s="1"/>
  <c r="K68" i="1" a="1"/>
  <c r="K68" i="1" s="1"/>
  <c r="E68" i="1"/>
  <c r="H68" i="1" s="1"/>
  <c r="S67" i="1"/>
  <c r="A69" i="1" a="1"/>
  <c r="A69" i="1" s="1"/>
  <c r="AA68" i="1" a="1"/>
  <c r="AA68" i="1" s="1"/>
  <c r="O69" i="1" l="1" a="1"/>
  <c r="O69" i="1" s="1"/>
  <c r="S68" i="1"/>
  <c r="K69" i="1" a="1"/>
  <c r="K69" i="1" s="1"/>
  <c r="E69" i="1"/>
  <c r="H69" i="1" s="1"/>
  <c r="A70" i="1" a="1"/>
  <c r="A70" i="1" s="1"/>
  <c r="AA69" i="1" a="1"/>
  <c r="AA69" i="1" s="1"/>
  <c r="S69" i="1" l="1"/>
  <c r="O70" i="1" a="1"/>
  <c r="O70" i="1" s="1"/>
  <c r="K70" i="1" a="1"/>
  <c r="K70" i="1" s="1"/>
  <c r="E70" i="1"/>
  <c r="H70" i="1" s="1"/>
  <c r="A71" i="1" a="1"/>
  <c r="A71" i="1" s="1"/>
  <c r="AA70" i="1" a="1"/>
  <c r="AA70" i="1" s="1"/>
  <c r="S70" i="1" l="1"/>
  <c r="O71" i="1" a="1"/>
  <c r="O71" i="1" s="1"/>
  <c r="E71" i="1"/>
  <c r="H71" i="1" s="1"/>
  <c r="K71" i="1" a="1"/>
  <c r="K71" i="1" s="1"/>
  <c r="A72" i="1" a="1"/>
  <c r="A72" i="1" s="1"/>
  <c r="AA71" i="1" a="1"/>
  <c r="AA71" i="1" s="1"/>
  <c r="S71" i="1" l="1"/>
  <c r="O72" i="1" a="1"/>
  <c r="O72" i="1" s="1"/>
  <c r="K72" i="1" a="1"/>
  <c r="K72" i="1" s="1"/>
  <c r="E72" i="1"/>
  <c r="H72" i="1" s="1"/>
  <c r="A73" i="1" a="1"/>
  <c r="A73" i="1" s="1"/>
  <c r="AA72" i="1" a="1"/>
  <c r="AA72" i="1" s="1"/>
  <c r="S72" i="1" l="1"/>
  <c r="O73" i="1" a="1"/>
  <c r="O73" i="1" s="1"/>
  <c r="E73" i="1"/>
  <c r="H73" i="1" s="1"/>
  <c r="K73" i="1" a="1"/>
  <c r="K73" i="1" s="1"/>
  <c r="A74" i="1" a="1"/>
  <c r="A74" i="1" s="1"/>
  <c r="AA73" i="1" a="1"/>
  <c r="AA73" i="1" s="1"/>
  <c r="O74" i="1" l="1" a="1"/>
  <c r="O74" i="1" s="1"/>
  <c r="K74" i="1" a="1"/>
  <c r="K74" i="1" s="1"/>
  <c r="S73" i="1"/>
  <c r="E74" i="1"/>
  <c r="H74" i="1" s="1"/>
  <c r="A75" i="1" a="1"/>
  <c r="A75" i="1" s="1"/>
  <c r="AA74" i="1" a="1"/>
  <c r="AA74" i="1" s="1"/>
  <c r="S74" i="1" l="1"/>
  <c r="O75" i="1" a="1"/>
  <c r="O75" i="1" s="1"/>
  <c r="E75" i="1"/>
  <c r="H75" i="1" s="1"/>
  <c r="K75" i="1" a="1"/>
  <c r="K75" i="1" s="1"/>
  <c r="A76" i="1" a="1"/>
  <c r="A76" i="1" s="1"/>
  <c r="AA75" i="1" a="1"/>
  <c r="AA75" i="1" s="1"/>
  <c r="S75" i="1" l="1"/>
  <c r="O76" i="1" a="1"/>
  <c r="O76" i="1" s="1"/>
  <c r="E76" i="1"/>
  <c r="H76" i="1" s="1"/>
  <c r="K76" i="1" a="1"/>
  <c r="K76" i="1" s="1"/>
  <c r="A77" i="1" a="1"/>
  <c r="A77" i="1" s="1"/>
  <c r="AA76" i="1" a="1"/>
  <c r="AA76" i="1" s="1"/>
  <c r="S76" i="1" l="1"/>
  <c r="O77" i="1" a="1"/>
  <c r="O77" i="1" s="1"/>
  <c r="E77" i="1"/>
  <c r="H77" i="1" s="1"/>
  <c r="K77" i="1" a="1"/>
  <c r="K77" i="1" s="1"/>
  <c r="A78" i="1" a="1"/>
  <c r="A78" i="1" s="1"/>
  <c r="K78" i="1" s="1" a="1"/>
  <c r="K78" i="1" s="1"/>
  <c r="AA77" i="1" a="1"/>
  <c r="AA77" i="1" s="1"/>
  <c r="S77" i="1" l="1"/>
  <c r="O78" i="1" a="1"/>
  <c r="O78" i="1" s="1"/>
  <c r="S78" i="1" s="1"/>
  <c r="E78" i="1"/>
  <c r="H78" i="1" s="1"/>
  <c r="A79" i="1" a="1"/>
  <c r="A79" i="1" s="1"/>
  <c r="AA78" i="1" a="1"/>
  <c r="AA78" i="1" s="1"/>
  <c r="O79" i="1" l="1" a="1"/>
  <c r="O79" i="1" s="1"/>
  <c r="K79" i="1" a="1"/>
  <c r="K79" i="1" s="1"/>
  <c r="E79" i="1"/>
  <c r="H79" i="1" s="1"/>
  <c r="A80" i="1" a="1"/>
  <c r="A80" i="1" s="1"/>
  <c r="AA79" i="1" a="1"/>
  <c r="AA79" i="1" s="1"/>
  <c r="S79" i="1" l="1"/>
  <c r="O80" i="1" a="1"/>
  <c r="O80" i="1" s="1"/>
  <c r="K80" i="1" a="1"/>
  <c r="K80" i="1" s="1"/>
  <c r="E80" i="1"/>
  <c r="H80" i="1" s="1"/>
  <c r="A81" i="1" a="1"/>
  <c r="A81" i="1" s="1"/>
  <c r="AA80" i="1" a="1"/>
  <c r="AA80" i="1" s="1"/>
  <c r="S80" i="1" l="1"/>
  <c r="O81" i="1" a="1"/>
  <c r="O81" i="1" s="1"/>
  <c r="K81" i="1" a="1"/>
  <c r="K81" i="1" s="1"/>
  <c r="E81" i="1"/>
  <c r="H81" i="1" s="1"/>
  <c r="A82" i="1" a="1"/>
  <c r="A82" i="1" s="1"/>
  <c r="AA81" i="1" a="1"/>
  <c r="AA81" i="1" s="1"/>
  <c r="S81" i="1" l="1"/>
  <c r="O82" i="1" a="1"/>
  <c r="O82" i="1" s="1"/>
  <c r="E82" i="1"/>
  <c r="H82" i="1" s="1"/>
  <c r="K82" i="1" a="1"/>
  <c r="K82" i="1" s="1"/>
  <c r="A83" i="1" a="1"/>
  <c r="A83" i="1" s="1"/>
  <c r="AA82" i="1" a="1"/>
  <c r="AA82" i="1" s="1"/>
  <c r="S82" i="1" l="1"/>
  <c r="O83" i="1" a="1"/>
  <c r="O83" i="1" s="1"/>
  <c r="E83" i="1"/>
  <c r="H83" i="1" s="1"/>
  <c r="K83" i="1" a="1"/>
  <c r="K83" i="1" s="1"/>
  <c r="A84" i="1" a="1"/>
  <c r="A84" i="1" s="1"/>
  <c r="AA83" i="1" a="1"/>
  <c r="AA83" i="1" s="1"/>
  <c r="S83" i="1" l="1"/>
  <c r="O84" i="1" a="1"/>
  <c r="O84" i="1" s="1"/>
  <c r="E84" i="1"/>
  <c r="H84" i="1" s="1"/>
  <c r="K84" i="1" a="1"/>
  <c r="K84" i="1" s="1"/>
  <c r="A85" i="1" a="1"/>
  <c r="A85" i="1" s="1"/>
  <c r="AA84" i="1" a="1"/>
  <c r="AA84" i="1" s="1"/>
  <c r="S84" i="1" l="1"/>
  <c r="O85" i="1" a="1"/>
  <c r="O85" i="1" s="1"/>
  <c r="K85" i="1" a="1"/>
  <c r="K85" i="1" s="1"/>
  <c r="E85" i="1"/>
  <c r="H85" i="1" s="1"/>
  <c r="A86" i="1" a="1"/>
  <c r="A86" i="1" s="1"/>
  <c r="AA85" i="1" a="1"/>
  <c r="AA85" i="1" s="1"/>
  <c r="S85" i="1" l="1"/>
  <c r="O86" i="1" a="1"/>
  <c r="O86" i="1" s="1"/>
  <c r="E86" i="1"/>
  <c r="H86" i="1" s="1"/>
  <c r="K86" i="1" a="1"/>
  <c r="K86" i="1" s="1"/>
  <c r="A87" i="1" a="1"/>
  <c r="A87" i="1" s="1"/>
  <c r="AA86" i="1" a="1"/>
  <c r="AA86" i="1" s="1"/>
  <c r="S86" i="1" l="1"/>
  <c r="O87" i="1" a="1"/>
  <c r="O87" i="1" s="1"/>
  <c r="E87" i="1"/>
  <c r="H87" i="1" s="1"/>
  <c r="K87" i="1" a="1"/>
  <c r="K87" i="1" s="1"/>
  <c r="A88" i="1" a="1"/>
  <c r="A88" i="1" s="1"/>
  <c r="AA87" i="1" a="1"/>
  <c r="AA87" i="1" s="1"/>
  <c r="S87" i="1" l="1"/>
  <c r="O88" i="1" a="1"/>
  <c r="O88" i="1" s="1"/>
  <c r="E88" i="1"/>
  <c r="H88" i="1" s="1"/>
  <c r="K88" i="1" a="1"/>
  <c r="K88" i="1" s="1"/>
  <c r="A89" i="1" a="1"/>
  <c r="A89" i="1" s="1"/>
  <c r="K89" i="1" s="1" a="1"/>
  <c r="K89" i="1" s="1"/>
  <c r="AA88" i="1" a="1"/>
  <c r="AA88" i="1" s="1"/>
  <c r="E89" i="1"/>
  <c r="S88" i="1" l="1"/>
  <c r="O89" i="1" a="1"/>
  <c r="O89" i="1" s="1"/>
  <c r="S89" i="1" s="1"/>
  <c r="H89" i="1"/>
  <c r="A90" i="1" a="1"/>
  <c r="A90" i="1" s="1"/>
  <c r="AA89" i="1" a="1"/>
  <c r="AA89" i="1" s="1"/>
  <c r="O90" i="1" l="1" a="1"/>
  <c r="O90" i="1" s="1"/>
  <c r="K90" i="1" a="1"/>
  <c r="K90" i="1" s="1"/>
  <c r="E90" i="1"/>
  <c r="H90" i="1" s="1"/>
  <c r="A91" i="1" a="1"/>
  <c r="A91" i="1" s="1"/>
  <c r="AA90" i="1" a="1"/>
  <c r="AA90" i="1" s="1"/>
  <c r="S90" i="1" l="1"/>
  <c r="O91" i="1" a="1"/>
  <c r="O91" i="1" s="1"/>
  <c r="K91" i="1" a="1"/>
  <c r="K91" i="1" s="1"/>
  <c r="E91" i="1"/>
  <c r="H91" i="1" s="1"/>
  <c r="A92" i="1" a="1"/>
  <c r="A92" i="1" s="1"/>
  <c r="AA91" i="1" a="1"/>
  <c r="AA91" i="1" s="1"/>
  <c r="S91" i="1" l="1"/>
  <c r="O92" i="1" a="1"/>
  <c r="O92" i="1" s="1"/>
  <c r="K92" i="1" a="1"/>
  <c r="K92" i="1" s="1"/>
  <c r="E92" i="1"/>
  <c r="H92" i="1" s="1"/>
  <c r="A93" i="1" a="1"/>
  <c r="A93" i="1" s="1"/>
  <c r="AA92" i="1" a="1"/>
  <c r="AA92" i="1" s="1"/>
  <c r="S92" i="1" l="1"/>
  <c r="O93" i="1" a="1"/>
  <c r="O93" i="1" s="1"/>
  <c r="E93" i="1"/>
  <c r="H93" i="1" s="1"/>
  <c r="K93" i="1" a="1"/>
  <c r="K93" i="1" s="1"/>
  <c r="A94" i="1" a="1"/>
  <c r="A94" i="1" s="1"/>
  <c r="AA93" i="1" a="1"/>
  <c r="AA93" i="1" s="1"/>
  <c r="S93" i="1" l="1"/>
  <c r="O94" i="1" a="1"/>
  <c r="O94" i="1" s="1"/>
  <c r="K94" i="1" a="1"/>
  <c r="K94" i="1" s="1"/>
  <c r="E94" i="1"/>
  <c r="H94" i="1" s="1"/>
  <c r="A95" i="1" a="1"/>
  <c r="A95" i="1" s="1"/>
  <c r="AA94" i="1" a="1"/>
  <c r="AA94" i="1" s="1"/>
  <c r="S94" i="1" l="1"/>
  <c r="O95" i="1" a="1"/>
  <c r="O95" i="1" s="1"/>
  <c r="K95" i="1" a="1"/>
  <c r="K95" i="1" s="1"/>
  <c r="E95" i="1"/>
  <c r="H95" i="1" s="1"/>
  <c r="A96" i="1" a="1"/>
  <c r="A96" i="1" s="1"/>
  <c r="AA95" i="1" a="1"/>
  <c r="AA95" i="1" s="1"/>
  <c r="S95" i="1" l="1"/>
  <c r="O96" i="1" a="1"/>
  <c r="O96" i="1" s="1"/>
  <c r="K96" i="1" a="1"/>
  <c r="K96" i="1" s="1"/>
  <c r="E96" i="1"/>
  <c r="H96" i="1" s="1"/>
  <c r="A97" i="1" a="1"/>
  <c r="A97" i="1" s="1"/>
  <c r="AA96" i="1" a="1"/>
  <c r="AA96" i="1" s="1"/>
  <c r="S96" i="1" l="1"/>
  <c r="O97" i="1" a="1"/>
  <c r="O97" i="1" s="1"/>
  <c r="K97" i="1" a="1"/>
  <c r="K97" i="1" s="1"/>
  <c r="E97" i="1"/>
  <c r="H97" i="1" s="1"/>
  <c r="A98" i="1" a="1"/>
  <c r="A98" i="1" s="1"/>
  <c r="AA97" i="1" a="1"/>
  <c r="AA97" i="1" s="1"/>
  <c r="S97" i="1" l="1"/>
  <c r="O98" i="1" a="1"/>
  <c r="O98" i="1" s="1"/>
  <c r="E98" i="1"/>
  <c r="H98" i="1" s="1"/>
  <c r="K98" i="1" a="1"/>
  <c r="K98" i="1" s="1"/>
  <c r="A99" i="1" a="1"/>
  <c r="A99" i="1" s="1"/>
  <c r="AA98" i="1" a="1"/>
  <c r="AA98" i="1" s="1"/>
  <c r="S98" i="1" l="1"/>
  <c r="O99" i="1" a="1"/>
  <c r="O99" i="1" s="1"/>
  <c r="E99" i="1"/>
  <c r="H99" i="1" s="1"/>
  <c r="K99" i="1" a="1"/>
  <c r="K99" i="1" s="1"/>
  <c r="A100" i="1" a="1"/>
  <c r="A100" i="1" s="1"/>
  <c r="AA99" i="1" a="1"/>
  <c r="AA99" i="1" s="1"/>
  <c r="S99" i="1" l="1"/>
  <c r="O100" i="1" a="1"/>
  <c r="O100" i="1" s="1"/>
  <c r="K100" i="1" a="1"/>
  <c r="K100" i="1" s="1"/>
  <c r="E100" i="1"/>
  <c r="H100" i="1" s="1"/>
  <c r="A101" i="1" a="1"/>
  <c r="A101" i="1" s="1"/>
  <c r="AA100" i="1" a="1"/>
  <c r="AA100" i="1" s="1"/>
  <c r="S100" i="1" l="1"/>
  <c r="O101" i="1" a="1"/>
  <c r="O101" i="1" s="1"/>
  <c r="K101" i="1" a="1"/>
  <c r="K101" i="1" s="1"/>
  <c r="E101" i="1"/>
  <c r="H101" i="1" s="1"/>
  <c r="A102" i="1" a="1"/>
  <c r="A102" i="1" s="1"/>
  <c r="AA101" i="1" a="1"/>
  <c r="AA101" i="1" s="1"/>
  <c r="S101" i="1" l="1"/>
  <c r="O102" i="1" a="1"/>
  <c r="O102" i="1" s="1"/>
  <c r="E102" i="1"/>
  <c r="H102" i="1" s="1"/>
  <c r="K102" i="1" a="1"/>
  <c r="K102" i="1" s="1"/>
  <c r="A103" i="1" a="1"/>
  <c r="A103" i="1" s="1"/>
  <c r="AA102" i="1" a="1"/>
  <c r="AA102" i="1" s="1"/>
  <c r="S102" i="1" l="1"/>
  <c r="O103" i="1" a="1"/>
  <c r="O103" i="1" s="1"/>
  <c r="E103" i="1"/>
  <c r="H103" i="1" s="1"/>
  <c r="K103" i="1" a="1"/>
  <c r="K103" i="1" s="1"/>
  <c r="A104" i="1" a="1"/>
  <c r="A104" i="1" s="1"/>
  <c r="K104" i="1" s="1" a="1"/>
  <c r="K104" i="1" s="1"/>
  <c r="AA103" i="1" a="1"/>
  <c r="AA103" i="1" s="1"/>
  <c r="E104" i="1" l="1"/>
  <c r="S103" i="1"/>
  <c r="O104" i="1" a="1"/>
  <c r="O104" i="1" s="1"/>
  <c r="S104" i="1" s="1"/>
  <c r="H104" i="1"/>
  <c r="A105" i="1" a="1"/>
  <c r="A105" i="1" s="1"/>
  <c r="AA104" i="1" a="1"/>
  <c r="AA104" i="1" s="1"/>
  <c r="O105" i="1" l="1" a="1"/>
  <c r="O105" i="1" s="1"/>
  <c r="E105" i="1"/>
  <c r="H105" i="1" s="1"/>
  <c r="K105" i="1" a="1"/>
  <c r="K105" i="1" s="1"/>
  <c r="A106" i="1" a="1"/>
  <c r="A106" i="1" s="1"/>
  <c r="AA105" i="1" a="1"/>
  <c r="AA105" i="1" s="1"/>
  <c r="O106" i="1" l="1" a="1"/>
  <c r="O106" i="1" s="1"/>
  <c r="E106" i="1"/>
  <c r="H106" i="1" s="1"/>
  <c r="S105" i="1"/>
  <c r="K106" i="1" a="1"/>
  <c r="K106" i="1" s="1"/>
  <c r="A107" i="1" a="1"/>
  <c r="A107" i="1" s="1"/>
  <c r="AA106" i="1" a="1"/>
  <c r="AA106" i="1" s="1"/>
  <c r="S106" i="1" l="1"/>
  <c r="O107" i="1" a="1"/>
  <c r="O107" i="1" s="1"/>
  <c r="K107" i="1" a="1"/>
  <c r="K107" i="1" s="1"/>
  <c r="E107" i="1"/>
  <c r="H107" i="1" s="1"/>
  <c r="A108" i="1" a="1"/>
  <c r="A108" i="1" s="1"/>
  <c r="AA107" i="1" a="1"/>
  <c r="AA107" i="1" s="1"/>
  <c r="S107" i="1" l="1"/>
  <c r="O108" i="1" a="1"/>
  <c r="O108" i="1" s="1"/>
  <c r="E108" i="1"/>
  <c r="H108" i="1" s="1"/>
  <c r="K108" i="1" a="1"/>
  <c r="K108" i="1" s="1"/>
  <c r="A109" i="1" a="1"/>
  <c r="A109" i="1" s="1"/>
  <c r="AA108" i="1" a="1"/>
  <c r="AA108" i="1" s="1"/>
  <c r="S108" i="1" l="1"/>
  <c r="O109" i="1" a="1"/>
  <c r="O109" i="1" s="1"/>
  <c r="E109" i="1"/>
  <c r="H109" i="1" s="1"/>
  <c r="K109" i="1" a="1"/>
  <c r="K109" i="1" s="1"/>
  <c r="A110" i="1" a="1"/>
  <c r="A110" i="1" s="1"/>
  <c r="AA109" i="1" a="1"/>
  <c r="AA109" i="1" s="1"/>
  <c r="S109" i="1" l="1"/>
  <c r="O110" i="1" a="1"/>
  <c r="O110" i="1" s="1"/>
  <c r="E110" i="1"/>
  <c r="H110" i="1" s="1"/>
  <c r="K110" i="1" a="1"/>
  <c r="K110" i="1" s="1"/>
  <c r="A111" i="1" a="1"/>
  <c r="A111" i="1" s="1"/>
  <c r="AA110" i="1" a="1"/>
  <c r="AA110" i="1" s="1"/>
  <c r="K111" i="1" a="1"/>
  <c r="K111" i="1" s="1"/>
  <c r="E111" i="1"/>
  <c r="S110" i="1" l="1"/>
  <c r="O111" i="1" a="1"/>
  <c r="O111" i="1" s="1"/>
  <c r="S111" i="1" s="1"/>
  <c r="H111" i="1"/>
  <c r="A112" i="1" a="1"/>
  <c r="A112" i="1" s="1"/>
  <c r="AA111" i="1" a="1"/>
  <c r="AA111" i="1" s="1"/>
  <c r="O112" i="1" l="1" a="1"/>
  <c r="O112" i="1" s="1"/>
  <c r="S112" i="1" s="1"/>
  <c r="E112" i="1"/>
  <c r="H112" i="1" s="1"/>
  <c r="K112" i="1" a="1"/>
  <c r="K112" i="1" s="1"/>
  <c r="A113" i="1" a="1"/>
  <c r="A113" i="1" s="1"/>
  <c r="E113" i="1" s="1"/>
  <c r="AA112" i="1" a="1"/>
  <c r="AA112" i="1" s="1"/>
  <c r="O113" i="1" l="1" a="1"/>
  <c r="O113" i="1" s="1"/>
  <c r="H113" i="1"/>
  <c r="K113" i="1" a="1"/>
  <c r="K113" i="1" s="1"/>
  <c r="A114" i="1" a="1"/>
  <c r="A114" i="1" s="1"/>
  <c r="AA113" i="1" a="1"/>
  <c r="AA113" i="1" s="1"/>
  <c r="S113" i="1" l="1"/>
  <c r="O114" i="1" a="1"/>
  <c r="O114" i="1" s="1"/>
  <c r="E114" i="1"/>
  <c r="H114" i="1" s="1"/>
  <c r="K114" i="1" a="1"/>
  <c r="K114" i="1" s="1"/>
  <c r="A115" i="1" a="1"/>
  <c r="A115" i="1" s="1"/>
  <c r="AA114" i="1" a="1"/>
  <c r="AA114" i="1" s="1"/>
  <c r="S114" i="1" l="1"/>
  <c r="O115" i="1" a="1"/>
  <c r="O115" i="1" s="1"/>
  <c r="E115" i="1"/>
  <c r="H115" i="1" s="1"/>
  <c r="K115" i="1" a="1"/>
  <c r="K115" i="1" s="1"/>
  <c r="A116" i="1" a="1"/>
  <c r="A116" i="1" s="1"/>
  <c r="AA115" i="1" a="1"/>
  <c r="AA115" i="1" s="1"/>
  <c r="S115" i="1" l="1"/>
  <c r="O116" i="1" a="1"/>
  <c r="O116" i="1" s="1"/>
  <c r="E116" i="1"/>
  <c r="H116" i="1" s="1"/>
  <c r="K116" i="1" a="1"/>
  <c r="K116" i="1" s="1"/>
  <c r="A117" i="1" a="1"/>
  <c r="A117" i="1" s="1"/>
  <c r="AA116" i="1" a="1"/>
  <c r="AA116" i="1" s="1"/>
  <c r="S116" i="1" l="1"/>
  <c r="O117" i="1" a="1"/>
  <c r="O117" i="1" s="1"/>
  <c r="E117" i="1"/>
  <c r="H117" i="1" s="1"/>
  <c r="K117" i="1" a="1"/>
  <c r="K117" i="1" s="1"/>
  <c r="A118" i="1" a="1"/>
  <c r="A118" i="1" s="1"/>
  <c r="AA117" i="1" a="1"/>
  <c r="AA117" i="1" s="1"/>
  <c r="S117" i="1" l="1"/>
  <c r="O118" i="1" a="1"/>
  <c r="O118" i="1" s="1"/>
  <c r="K118" i="1" a="1"/>
  <c r="K118" i="1" s="1"/>
  <c r="E118" i="1"/>
  <c r="H118" i="1" s="1"/>
  <c r="A119" i="1" a="1"/>
  <c r="A119" i="1" s="1"/>
  <c r="AA118" i="1" a="1"/>
  <c r="AA118" i="1" s="1"/>
  <c r="S118" i="1" l="1"/>
  <c r="O119" i="1" a="1"/>
  <c r="O119" i="1" s="1"/>
  <c r="E119" i="1"/>
  <c r="H119" i="1" s="1"/>
  <c r="K119" i="1" a="1"/>
  <c r="K119" i="1" s="1"/>
  <c r="A120" i="1" a="1"/>
  <c r="A120" i="1" s="1"/>
  <c r="AA119" i="1" a="1"/>
  <c r="AA119" i="1" s="1"/>
  <c r="S119" i="1" l="1"/>
  <c r="O120" i="1" a="1"/>
  <c r="O120" i="1" s="1"/>
  <c r="K120" i="1" a="1"/>
  <c r="K120" i="1" s="1"/>
  <c r="E120" i="1"/>
  <c r="H120" i="1" s="1"/>
  <c r="A121" i="1" a="1"/>
  <c r="A121" i="1" s="1"/>
  <c r="AA120" i="1" a="1"/>
  <c r="AA120" i="1" s="1"/>
  <c r="S120" i="1" l="1"/>
  <c r="O121" i="1" a="1"/>
  <c r="O121" i="1" s="1"/>
  <c r="E121" i="1"/>
  <c r="H121" i="1" s="1"/>
  <c r="K121" i="1" a="1"/>
  <c r="K121" i="1" s="1"/>
  <c r="A122" i="1" a="1"/>
  <c r="A122" i="1" s="1"/>
  <c r="AA121" i="1" a="1"/>
  <c r="AA121" i="1" s="1"/>
  <c r="S121" i="1" l="1"/>
  <c r="O122" i="1" a="1"/>
  <c r="O122" i="1" s="1"/>
  <c r="E122" i="1"/>
  <c r="H122" i="1" s="1"/>
  <c r="K122" i="1" a="1"/>
  <c r="K122" i="1" s="1"/>
  <c r="A123" i="1" a="1"/>
  <c r="A123" i="1" s="1"/>
  <c r="AA122" i="1" a="1"/>
  <c r="AA122" i="1" s="1"/>
  <c r="S122" i="1" l="1"/>
  <c r="O123" i="1" a="1"/>
  <c r="O123" i="1" s="1"/>
  <c r="S123" i="1" s="1"/>
  <c r="K123" i="1" a="1"/>
  <c r="K123" i="1" s="1"/>
  <c r="E123" i="1"/>
  <c r="H123" i="1" s="1"/>
  <c r="A124" i="1" a="1"/>
  <c r="A124" i="1" s="1"/>
  <c r="AA123" i="1" a="1"/>
  <c r="AA123" i="1" s="1"/>
  <c r="O124" i="1" l="1" a="1"/>
  <c r="O124" i="1" s="1"/>
  <c r="K124" i="1" a="1"/>
  <c r="K124" i="1" s="1"/>
  <c r="E124" i="1"/>
  <c r="H124" i="1" s="1"/>
  <c r="A125" i="1" a="1"/>
  <c r="A125" i="1" s="1"/>
  <c r="AA124" i="1" a="1"/>
  <c r="AA124" i="1" s="1"/>
  <c r="S124" i="1" l="1"/>
  <c r="O125" i="1" a="1"/>
  <c r="O125" i="1" s="1"/>
  <c r="K125" i="1" a="1"/>
  <c r="K125" i="1" s="1"/>
  <c r="E125" i="1"/>
  <c r="H125" i="1" s="1"/>
  <c r="A126" i="1" a="1"/>
  <c r="A126" i="1" s="1"/>
  <c r="AA125" i="1" a="1"/>
  <c r="AA125" i="1" s="1"/>
  <c r="S125" i="1" l="1"/>
  <c r="O126" i="1" a="1"/>
  <c r="O126" i="1" s="1"/>
  <c r="S126" i="1" s="1"/>
  <c r="K126" i="1" a="1"/>
  <c r="K126" i="1" s="1"/>
  <c r="E126" i="1"/>
  <c r="H126" i="1" s="1"/>
  <c r="A127" i="1" a="1"/>
  <c r="A127" i="1" s="1"/>
  <c r="AA126" i="1" a="1"/>
  <c r="AA126" i="1" s="1"/>
  <c r="O127" i="1" l="1" a="1"/>
  <c r="O127" i="1" s="1"/>
  <c r="E127" i="1"/>
  <c r="H127" i="1" s="1"/>
  <c r="K127" i="1" a="1"/>
  <c r="K127" i="1" s="1"/>
  <c r="A128" i="1" a="1"/>
  <c r="A128" i="1" s="1"/>
  <c r="AA127" i="1" a="1"/>
  <c r="AA127" i="1" s="1"/>
  <c r="S127" i="1" l="1"/>
  <c r="O128" i="1" a="1"/>
  <c r="O128" i="1" s="1"/>
  <c r="E128" i="1"/>
  <c r="H128" i="1" s="1"/>
  <c r="K128" i="1" a="1"/>
  <c r="K128" i="1" s="1"/>
  <c r="A129" i="1" a="1"/>
  <c r="A129" i="1" s="1"/>
  <c r="AA128" i="1" a="1"/>
  <c r="AA128" i="1" s="1"/>
  <c r="S128" i="1" l="1"/>
  <c r="O129" i="1" a="1"/>
  <c r="O129" i="1" s="1"/>
  <c r="E129" i="1"/>
  <c r="H129" i="1" s="1"/>
  <c r="K129" i="1" a="1"/>
  <c r="K129" i="1" s="1"/>
  <c r="A130" i="1" a="1"/>
  <c r="A130" i="1" s="1"/>
  <c r="AA129" i="1" a="1"/>
  <c r="AA129" i="1" s="1"/>
  <c r="S129" i="1" l="1"/>
  <c r="O130" i="1" a="1"/>
  <c r="O130" i="1" s="1"/>
  <c r="S130" i="1" s="1"/>
  <c r="K130" i="1" a="1"/>
  <c r="K130" i="1" s="1"/>
  <c r="E130" i="1"/>
  <c r="H130" i="1" s="1"/>
  <c r="A131" i="1" a="1"/>
  <c r="A131" i="1" s="1"/>
  <c r="AA130" i="1" a="1"/>
  <c r="AA130" i="1" s="1"/>
  <c r="O131" i="1" l="1" a="1"/>
  <c r="O131" i="1" s="1"/>
  <c r="S131" i="1" s="1"/>
  <c r="K131" i="1" a="1"/>
  <c r="K131" i="1" s="1"/>
  <c r="E131" i="1"/>
  <c r="H131" i="1" s="1"/>
  <c r="A132" i="1" a="1"/>
  <c r="A132" i="1" s="1"/>
  <c r="AA131" i="1" a="1"/>
  <c r="AA131" i="1" s="1"/>
  <c r="O132" i="1" l="1" a="1"/>
  <c r="O132" i="1" s="1"/>
  <c r="S132" i="1" s="1"/>
  <c r="K132" i="1" a="1"/>
  <c r="K132" i="1" s="1"/>
  <c r="E132" i="1"/>
  <c r="H132" i="1" s="1"/>
  <c r="A133" i="1" a="1"/>
  <c r="A133" i="1" s="1"/>
  <c r="AA132" i="1" a="1"/>
  <c r="AA132" i="1" s="1"/>
  <c r="O133" i="1" l="1" a="1"/>
  <c r="O133" i="1" s="1"/>
  <c r="S133" i="1" s="1"/>
  <c r="E133" i="1"/>
  <c r="H133" i="1" s="1"/>
  <c r="K133" i="1" a="1"/>
  <c r="K133" i="1" s="1"/>
  <c r="A134" i="1" a="1"/>
  <c r="A134" i="1" s="1"/>
  <c r="AA133" i="1" a="1"/>
  <c r="AA133" i="1" s="1"/>
  <c r="E134" i="1" l="1"/>
  <c r="H134" i="1" s="1"/>
  <c r="K134" i="1" a="1"/>
  <c r="K134" i="1" s="1"/>
  <c r="O134" i="1" a="1"/>
  <c r="O134" i="1" s="1"/>
  <c r="S134" i="1" s="1"/>
  <c r="A135" i="1" a="1"/>
  <c r="A135" i="1" s="1"/>
  <c r="AA134" i="1" a="1"/>
  <c r="AA134" i="1" s="1"/>
  <c r="O135" i="1" l="1" a="1"/>
  <c r="O135" i="1" s="1"/>
  <c r="K135" i="1" a="1"/>
  <c r="K135" i="1" s="1"/>
  <c r="E135" i="1"/>
  <c r="H135" i="1" s="1"/>
  <c r="A136" i="1" a="1"/>
  <c r="A136" i="1" s="1"/>
  <c r="AA135" i="1" a="1"/>
  <c r="AA135" i="1" s="1"/>
  <c r="S135" i="1" l="1"/>
  <c r="E136" i="1"/>
  <c r="H136" i="1" s="1"/>
  <c r="O136" i="1" a="1"/>
  <c r="O136" i="1" s="1"/>
  <c r="K136" i="1" a="1"/>
  <c r="K136" i="1" s="1"/>
  <c r="A137" i="1" a="1"/>
  <c r="A137" i="1" s="1"/>
  <c r="AA136" i="1" a="1"/>
  <c r="AA136" i="1" s="1"/>
  <c r="S136" i="1" l="1"/>
  <c r="O137" i="1" a="1"/>
  <c r="O137" i="1" s="1"/>
  <c r="K137" i="1" a="1"/>
  <c r="K137" i="1" s="1"/>
  <c r="E137" i="1"/>
  <c r="H137" i="1" s="1"/>
  <c r="A138" i="1" a="1"/>
  <c r="A138" i="1" s="1"/>
  <c r="AA137" i="1" a="1"/>
  <c r="AA137" i="1" s="1"/>
  <c r="S137" i="1" l="1"/>
  <c r="E138" i="1"/>
  <c r="H138" i="1" s="1"/>
  <c r="O138" i="1" a="1"/>
  <c r="O138" i="1" s="1"/>
  <c r="K138" i="1" a="1"/>
  <c r="K138" i="1" s="1"/>
  <c r="A139" i="1" a="1"/>
  <c r="A139" i="1" s="1"/>
  <c r="AA138" i="1" a="1"/>
  <c r="AA138" i="1" s="1"/>
  <c r="S138" i="1" l="1"/>
  <c r="K139" i="1" a="1"/>
  <c r="K139" i="1" s="1"/>
  <c r="E139" i="1"/>
  <c r="H139" i="1" s="1"/>
  <c r="O139" i="1" a="1"/>
  <c r="O139" i="1" s="1"/>
  <c r="S139" i="1" s="1"/>
  <c r="A140" i="1" a="1"/>
  <c r="A140" i="1" s="1"/>
  <c r="K140" i="1" s="1" a="1"/>
  <c r="K140" i="1" s="1"/>
  <c r="AA139" i="1" a="1"/>
  <c r="AA139" i="1" s="1"/>
  <c r="O140" i="1" l="1" a="1"/>
  <c r="O140" i="1" s="1"/>
  <c r="S140" i="1" s="1"/>
  <c r="E140" i="1"/>
  <c r="H140" i="1" s="1"/>
  <c r="A141" i="1" a="1"/>
  <c r="A141" i="1" s="1"/>
  <c r="AA140" i="1" a="1"/>
  <c r="AA140" i="1" s="1"/>
  <c r="O141" i="1" l="1" a="1"/>
  <c r="O141" i="1" s="1"/>
  <c r="K141" i="1" a="1"/>
  <c r="K141" i="1" s="1"/>
  <c r="E141" i="1"/>
  <c r="H141" i="1" s="1"/>
  <c r="A142" i="1" a="1"/>
  <c r="A142" i="1" s="1"/>
  <c r="E142" i="1" s="1"/>
  <c r="AA141" i="1" a="1"/>
  <c r="AA141" i="1" s="1"/>
  <c r="S141" i="1" l="1"/>
  <c r="O142" i="1" a="1"/>
  <c r="O142" i="1" s="1"/>
  <c r="H142" i="1"/>
  <c r="K142" i="1" a="1"/>
  <c r="K142" i="1" s="1"/>
  <c r="A143" i="1" a="1"/>
  <c r="A143" i="1" s="1"/>
  <c r="AA142" i="1" a="1"/>
  <c r="AA142" i="1" s="1"/>
  <c r="S142" i="1" l="1"/>
  <c r="O143" i="1" a="1"/>
  <c r="O143" i="1" s="1"/>
  <c r="K143" i="1" a="1"/>
  <c r="K143" i="1" s="1"/>
  <c r="E143" i="1"/>
  <c r="H143" i="1" s="1"/>
  <c r="A144" i="1" a="1"/>
  <c r="A144" i="1" s="1"/>
  <c r="AA143" i="1" a="1"/>
  <c r="AA143" i="1" s="1"/>
  <c r="E144" i="1"/>
  <c r="K144" i="1" a="1"/>
  <c r="K144" i="1" s="1"/>
  <c r="S143" i="1" l="1"/>
  <c r="O144" i="1" a="1"/>
  <c r="O144" i="1" s="1"/>
  <c r="S144" i="1" s="1"/>
  <c r="H144" i="1"/>
  <c r="A145" i="1" a="1"/>
  <c r="A145" i="1" s="1"/>
  <c r="E145" i="1" s="1"/>
  <c r="AA144" i="1" a="1"/>
  <c r="AA144" i="1" s="1"/>
  <c r="K145" i="1" l="1" a="1"/>
  <c r="K145" i="1" s="1"/>
  <c r="O145" i="1" a="1"/>
  <c r="O145" i="1" s="1"/>
  <c r="S145" i="1" s="1"/>
  <c r="H145" i="1"/>
  <c r="A146" i="1" a="1"/>
  <c r="A146" i="1" s="1"/>
  <c r="AA145" i="1" a="1"/>
  <c r="AA145" i="1" s="1"/>
  <c r="O146" i="1" l="1" a="1"/>
  <c r="O146" i="1" s="1"/>
  <c r="E146" i="1"/>
  <c r="H146" i="1" s="1"/>
  <c r="K146" i="1" a="1"/>
  <c r="K146" i="1" s="1"/>
  <c r="A147" i="1" a="1"/>
  <c r="A147" i="1" s="1"/>
  <c r="AA146" i="1" a="1"/>
  <c r="AA146" i="1" s="1"/>
  <c r="S146" i="1" l="1"/>
  <c r="O147" i="1" a="1"/>
  <c r="O147" i="1" s="1"/>
  <c r="E147" i="1"/>
  <c r="H147" i="1" s="1"/>
  <c r="K147" i="1" a="1"/>
  <c r="K147" i="1" s="1"/>
  <c r="A148" i="1" a="1"/>
  <c r="A148" i="1" s="1"/>
  <c r="AA147" i="1" a="1"/>
  <c r="AA147" i="1" s="1"/>
  <c r="S147" i="1" l="1"/>
  <c r="E148" i="1"/>
  <c r="H148" i="1"/>
  <c r="K148" i="1" a="1"/>
  <c r="K148" i="1" s="1"/>
  <c r="O148" i="1" a="1"/>
  <c r="O148" i="1" s="1"/>
  <c r="S148" i="1" s="1"/>
  <c r="A149" i="1" a="1"/>
  <c r="A149" i="1" s="1"/>
  <c r="AA148" i="1" a="1"/>
  <c r="AA148" i="1" s="1"/>
  <c r="O149" i="1" l="1" a="1"/>
  <c r="O149" i="1" s="1"/>
  <c r="S149" i="1" s="1"/>
  <c r="K149" i="1" a="1"/>
  <c r="K149" i="1" s="1"/>
  <c r="E149" i="1"/>
  <c r="H149" i="1" s="1"/>
  <c r="A150" i="1" a="1"/>
  <c r="A150" i="1" s="1"/>
  <c r="AA149" i="1" a="1"/>
  <c r="AA149" i="1" s="1"/>
  <c r="O150" i="1" l="1" a="1"/>
  <c r="O150" i="1" s="1"/>
  <c r="S150" i="1" s="1"/>
  <c r="K150" i="1" a="1"/>
  <c r="K150" i="1" s="1"/>
  <c r="E150" i="1"/>
  <c r="H150" i="1" s="1"/>
  <c r="A151" i="1" a="1"/>
  <c r="A151" i="1" s="1"/>
  <c r="AA150" i="1" a="1"/>
  <c r="AA150" i="1" s="1"/>
  <c r="O151" i="1" l="1" a="1"/>
  <c r="O151" i="1" s="1"/>
  <c r="S151" i="1" s="1"/>
  <c r="K151" i="1" a="1"/>
  <c r="K151" i="1" s="1"/>
  <c r="E151" i="1"/>
  <c r="H151" i="1" s="1"/>
  <c r="A152" i="1" a="1"/>
  <c r="A152" i="1" s="1"/>
  <c r="AA151" i="1" a="1"/>
  <c r="AA151" i="1" s="1"/>
  <c r="O152" i="1" l="1" a="1"/>
  <c r="O152" i="1" s="1"/>
  <c r="S152" i="1" s="1"/>
  <c r="E152" i="1"/>
  <c r="H152" i="1" s="1"/>
  <c r="K152" i="1" a="1"/>
  <c r="K152" i="1" s="1"/>
  <c r="A153" i="1" a="1"/>
  <c r="A153" i="1" s="1"/>
  <c r="AA152" i="1" a="1"/>
  <c r="AA152" i="1" s="1"/>
  <c r="K153" i="1" l="1" a="1"/>
  <c r="K153" i="1" s="1"/>
  <c r="O153" i="1" a="1"/>
  <c r="O153" i="1" s="1"/>
  <c r="S153" i="1" s="1"/>
  <c r="E153" i="1"/>
  <c r="H153" i="1" s="1"/>
  <c r="A154" i="1" a="1"/>
  <c r="A154" i="1" s="1"/>
  <c r="AA153" i="1" a="1"/>
  <c r="AA153" i="1" s="1"/>
  <c r="K154" i="1" a="1"/>
  <c r="K154" i="1" s="1"/>
  <c r="E154" i="1" l="1"/>
  <c r="H154" i="1" s="1"/>
  <c r="O154" i="1" a="1"/>
  <c r="O154" i="1" s="1"/>
  <c r="S154" i="1" s="1"/>
  <c r="A155" i="1" a="1"/>
  <c r="A155" i="1" s="1"/>
  <c r="E155" i="1" s="1"/>
  <c r="AA154" i="1" a="1"/>
  <c r="AA154" i="1" s="1"/>
  <c r="O155" i="1" l="1" a="1"/>
  <c r="O155" i="1" s="1"/>
  <c r="H155" i="1"/>
  <c r="K155" i="1" a="1"/>
  <c r="K155" i="1" s="1"/>
  <c r="A156" i="1" a="1"/>
  <c r="A156" i="1" s="1"/>
  <c r="AA155" i="1" a="1"/>
  <c r="AA155" i="1" s="1"/>
  <c r="S155" i="1" l="1"/>
  <c r="O156" i="1" a="1"/>
  <c r="O156" i="1" s="1"/>
  <c r="S156" i="1" s="1"/>
  <c r="E156" i="1"/>
  <c r="H156" i="1" s="1"/>
  <c r="K156" i="1" a="1"/>
  <c r="K156" i="1" s="1"/>
  <c r="A157" i="1" a="1"/>
  <c r="A157" i="1" s="1"/>
  <c r="AA156" i="1" a="1"/>
  <c r="AA156" i="1" s="1"/>
  <c r="O157" i="1" l="1" a="1"/>
  <c r="O157" i="1" s="1"/>
  <c r="S157" i="1" s="1"/>
  <c r="K157" i="1" a="1"/>
  <c r="K157" i="1" s="1"/>
  <c r="E157" i="1"/>
  <c r="H157" i="1" s="1"/>
  <c r="A158" i="1" a="1"/>
  <c r="A158" i="1" s="1"/>
  <c r="AA157" i="1" a="1"/>
  <c r="AA157" i="1" s="1"/>
  <c r="K158" i="1" l="1" a="1"/>
  <c r="K158" i="1" s="1"/>
  <c r="O158" i="1" a="1"/>
  <c r="O158" i="1" s="1"/>
  <c r="S158" i="1" s="1"/>
  <c r="E158" i="1"/>
  <c r="H158" i="1" s="1"/>
  <c r="A159" i="1" a="1"/>
  <c r="A159" i="1" s="1"/>
  <c r="AA158" i="1" a="1"/>
  <c r="AA158" i="1" s="1"/>
  <c r="O159" i="1" l="1" a="1"/>
  <c r="O159" i="1" s="1"/>
  <c r="S159" i="1" s="1"/>
  <c r="E159" i="1"/>
  <c r="H159" i="1" s="1"/>
  <c r="K159" i="1" a="1"/>
  <c r="K159" i="1" s="1"/>
  <c r="A160" i="1" a="1"/>
  <c r="A160" i="1" s="1"/>
  <c r="E160" i="1" s="1"/>
  <c r="AA159" i="1" a="1"/>
  <c r="AA159" i="1" s="1"/>
  <c r="K160" i="1" a="1"/>
  <c r="K160" i="1" s="1"/>
  <c r="AA160" i="1" l="1" a="1"/>
  <c r="AA160" i="1" s="1"/>
  <c r="H160" i="1"/>
  <c r="A161" i="1" a="1"/>
  <c r="A161" i="1" s="1"/>
  <c r="E161" i="1" s="1"/>
  <c r="O160" i="1" a="1"/>
  <c r="O160" i="1" s="1"/>
  <c r="S160" i="1" s="1"/>
  <c r="K161" i="1" l="1" a="1"/>
  <c r="K161" i="1" s="1"/>
  <c r="AA161" i="1" a="1"/>
  <c r="AA161" i="1" s="1"/>
  <c r="H161" i="1"/>
  <c r="A162" i="1" a="1"/>
  <c r="A162" i="1" s="1"/>
  <c r="O161" i="1" a="1"/>
  <c r="O161" i="1" s="1"/>
  <c r="S161" i="1" s="1"/>
  <c r="K162" i="1" l="1" a="1"/>
  <c r="K162" i="1" s="1"/>
  <c r="E162" i="1"/>
  <c r="H162" i="1" s="1"/>
  <c r="AA162" i="1" a="1"/>
  <c r="AA162" i="1" s="1"/>
  <c r="A163" i="1" a="1"/>
  <c r="A163" i="1" s="1"/>
  <c r="O162" i="1" a="1"/>
  <c r="O162" i="1" s="1"/>
  <c r="S162" i="1" l="1"/>
  <c r="K163" i="1" a="1"/>
  <c r="K163" i="1" s="1"/>
  <c r="E163" i="1"/>
  <c r="H163" i="1" s="1"/>
  <c r="AA163" i="1" a="1"/>
  <c r="AA163" i="1" s="1"/>
  <c r="A164" i="1" a="1"/>
  <c r="A164" i="1" s="1"/>
  <c r="O163" i="1" a="1"/>
  <c r="O163" i="1" s="1"/>
  <c r="S163" i="1" l="1"/>
  <c r="AA164" i="1" a="1"/>
  <c r="AA164" i="1" s="1"/>
  <c r="E164" i="1"/>
  <c r="H164" i="1" s="1"/>
  <c r="K164" i="1" a="1"/>
  <c r="K164" i="1" s="1"/>
  <c r="A165" i="1" a="1"/>
  <c r="A165" i="1" s="1"/>
  <c r="K165" i="1" s="1" a="1"/>
  <c r="K165" i="1" s="1"/>
  <c r="O164" i="1" a="1"/>
  <c r="O164" i="1" s="1"/>
  <c r="S164" i="1" s="1"/>
  <c r="E165" i="1" l="1"/>
  <c r="AA165" i="1" a="1"/>
  <c r="AA165" i="1" s="1"/>
  <c r="H165" i="1"/>
  <c r="A166" i="1" a="1"/>
  <c r="A166" i="1" s="1"/>
  <c r="E166" i="1" s="1"/>
  <c r="O165" i="1" a="1"/>
  <c r="O165" i="1" s="1"/>
  <c r="S165" i="1" s="1"/>
  <c r="AA166" i="1" l="1" a="1"/>
  <c r="AA166" i="1" s="1"/>
  <c r="H166" i="1"/>
  <c r="K166" i="1" a="1"/>
  <c r="K166" i="1" s="1"/>
  <c r="A167" i="1" a="1"/>
  <c r="A167" i="1" s="1"/>
  <c r="E167" i="1" s="1"/>
  <c r="O166" i="1" a="1"/>
  <c r="O166" i="1" s="1"/>
  <c r="S166" i="1" l="1"/>
  <c r="AA167" i="1" a="1"/>
  <c r="AA167" i="1" s="1"/>
  <c r="H167" i="1"/>
  <c r="K167" i="1" a="1"/>
  <c r="K167" i="1" s="1"/>
  <c r="A168" i="1" a="1"/>
  <c r="A168" i="1" s="1"/>
  <c r="E168" i="1" s="1"/>
  <c r="O167" i="1" a="1"/>
  <c r="O167" i="1" s="1"/>
  <c r="S167" i="1" s="1"/>
  <c r="AA168" i="1" l="1" a="1"/>
  <c r="AA168" i="1" s="1"/>
  <c r="H168" i="1"/>
  <c r="K168" i="1" a="1"/>
  <c r="K168" i="1" s="1"/>
  <c r="A169" i="1" a="1"/>
  <c r="A169" i="1" s="1"/>
  <c r="K169" i="1" s="1" a="1"/>
  <c r="K169" i="1" s="1"/>
  <c r="O168" i="1" a="1"/>
  <c r="O168" i="1" s="1"/>
  <c r="S168" i="1" s="1"/>
  <c r="E169" i="1" l="1"/>
  <c r="AA169" i="1" a="1"/>
  <c r="AA169" i="1" s="1"/>
  <c r="H169" i="1"/>
  <c r="A170" i="1" a="1"/>
  <c r="A170" i="1" s="1"/>
  <c r="O169" i="1" a="1"/>
  <c r="O169" i="1" s="1"/>
  <c r="S169" i="1" s="1"/>
  <c r="AA170" i="1" l="1" a="1"/>
  <c r="AA170" i="1" s="1"/>
  <c r="K170" i="1" a="1"/>
  <c r="K170" i="1" s="1"/>
  <c r="E170" i="1"/>
  <c r="H170" i="1" s="1"/>
  <c r="A171" i="1" a="1"/>
  <c r="A171" i="1" s="1"/>
  <c r="K171" i="1" s="1" a="1"/>
  <c r="K171" i="1" s="1"/>
  <c r="O170" i="1" a="1"/>
  <c r="O170" i="1" s="1"/>
  <c r="S170" i="1" s="1"/>
  <c r="E171" i="1" l="1"/>
  <c r="AA171" i="1" a="1"/>
  <c r="AA171" i="1" s="1"/>
  <c r="H171" i="1"/>
  <c r="A172" i="1" a="1"/>
  <c r="A172" i="1" s="1"/>
  <c r="O171" i="1" a="1"/>
  <c r="O171" i="1" s="1"/>
  <c r="S171" i="1" s="1"/>
  <c r="AA172" i="1" l="1" a="1"/>
  <c r="AA172" i="1" s="1"/>
  <c r="K172" i="1" a="1"/>
  <c r="K172" i="1" s="1"/>
  <c r="O172" i="1" a="1"/>
  <c r="O172" i="1" s="1"/>
  <c r="S172" i="1" s="1"/>
  <c r="A173" i="1" a="1"/>
  <c r="A173" i="1" s="1"/>
  <c r="E172" i="1"/>
  <c r="H172" i="1" s="1"/>
  <c r="AA173" i="1" l="1" a="1"/>
  <c r="AA173" i="1" s="1"/>
  <c r="K173" i="1" a="1"/>
  <c r="K173" i="1" s="1"/>
  <c r="E173" i="1"/>
  <c r="H173" i="1" s="1"/>
  <c r="A174" i="1" a="1"/>
  <c r="A174" i="1" s="1"/>
  <c r="O173" i="1" a="1"/>
  <c r="O173" i="1" s="1"/>
  <c r="S173" i="1" s="1"/>
  <c r="E174" i="1" l="1"/>
  <c r="H174" i="1" s="1"/>
  <c r="K174" i="1" a="1"/>
  <c r="K174" i="1" s="1"/>
  <c r="AA174" i="1" a="1"/>
  <c r="AA174" i="1" s="1"/>
  <c r="A175" i="1" a="1"/>
  <c r="A175" i="1" s="1"/>
  <c r="O174" i="1" a="1"/>
  <c r="O174" i="1" s="1"/>
  <c r="S174" i="1" s="1"/>
  <c r="AA175" i="1" l="1" a="1"/>
  <c r="AA175" i="1" s="1"/>
  <c r="E175" i="1"/>
  <c r="H175" i="1" s="1"/>
  <c r="K175" i="1" a="1"/>
  <c r="K175" i="1" s="1"/>
  <c r="A176" i="1" a="1"/>
  <c r="A176" i="1" s="1"/>
  <c r="O175" i="1" a="1"/>
  <c r="O175" i="1" s="1"/>
  <c r="S175" i="1" s="1"/>
  <c r="AA176" i="1" l="1" a="1"/>
  <c r="AA176" i="1" s="1"/>
  <c r="K176" i="1" a="1"/>
  <c r="K176" i="1" s="1"/>
  <c r="E176" i="1"/>
  <c r="H176" i="1" s="1"/>
  <c r="A177" i="1" a="1"/>
  <c r="A177" i="1" s="1"/>
  <c r="O176" i="1" a="1"/>
  <c r="O176" i="1" s="1"/>
  <c r="S176" i="1" s="1"/>
  <c r="E177" i="1"/>
  <c r="AA177" i="1" l="1" a="1"/>
  <c r="AA177" i="1" s="1"/>
  <c r="H177" i="1"/>
  <c r="K177" i="1" a="1"/>
  <c r="K177" i="1" s="1"/>
  <c r="A178" i="1" a="1"/>
  <c r="A178" i="1" s="1"/>
  <c r="E178" i="1" s="1"/>
  <c r="O177" i="1" a="1"/>
  <c r="O177" i="1" s="1"/>
  <c r="S177" i="1" s="1"/>
  <c r="K178" i="1" l="1" a="1"/>
  <c r="K178" i="1" s="1"/>
  <c r="AA178" i="1" a="1"/>
  <c r="AA178" i="1" s="1"/>
  <c r="H178" i="1"/>
  <c r="A179" i="1" a="1"/>
  <c r="A179" i="1" s="1"/>
  <c r="E179" i="1" s="1"/>
  <c r="O178" i="1" a="1"/>
  <c r="O178" i="1" s="1"/>
  <c r="S178" i="1" s="1"/>
  <c r="K179" i="1" l="1" a="1"/>
  <c r="K179" i="1" s="1"/>
  <c r="W179" i="1"/>
  <c r="W178" i="1" s="1"/>
  <c r="W177" i="1" s="1"/>
  <c r="W176" i="1" s="1"/>
  <c r="W175" i="1" s="1"/>
  <c r="W174" i="1" s="1"/>
  <c r="W173" i="1" s="1"/>
  <c r="W172" i="1" s="1"/>
  <c r="W171" i="1" s="1"/>
  <c r="W170" i="1" s="1"/>
  <c r="W169" i="1" s="1"/>
  <c r="W168" i="1" s="1"/>
  <c r="W167" i="1" s="1"/>
  <c r="W166" i="1" s="1"/>
  <c r="W165" i="1" s="1"/>
  <c r="W164" i="1" s="1"/>
  <c r="W163" i="1" s="1"/>
  <c r="W162" i="1" s="1"/>
  <c r="W161" i="1" s="1"/>
  <c r="W160" i="1" s="1"/>
  <c r="W159" i="1" s="1"/>
  <c r="W158" i="1" s="1"/>
  <c r="W157" i="1" s="1"/>
  <c r="W156" i="1" s="1"/>
  <c r="W155" i="1" s="1"/>
  <c r="W154" i="1" s="1"/>
  <c r="W153" i="1" s="1"/>
  <c r="W152" i="1" s="1"/>
  <c r="W151" i="1" s="1"/>
  <c r="W150" i="1" s="1"/>
  <c r="W149" i="1" s="1"/>
  <c r="W148" i="1" s="1"/>
  <c r="W147" i="1" s="1"/>
  <c r="W146" i="1" s="1"/>
  <c r="W145" i="1" s="1"/>
  <c r="W144" i="1" s="1"/>
  <c r="W143" i="1" s="1"/>
  <c r="W142" i="1" s="1"/>
  <c r="W141" i="1" s="1"/>
  <c r="W140" i="1" s="1"/>
  <c r="W139" i="1" s="1"/>
  <c r="W138" i="1" s="1"/>
  <c r="W137" i="1" s="1"/>
  <c r="W136" i="1" s="1"/>
  <c r="W135" i="1" s="1"/>
  <c r="W134" i="1" s="1"/>
  <c r="W133" i="1" s="1"/>
  <c r="W132" i="1" s="1"/>
  <c r="W131" i="1" s="1"/>
  <c r="W130" i="1" s="1"/>
  <c r="W129" i="1" s="1"/>
  <c r="W128" i="1" s="1"/>
  <c r="W127" i="1" s="1"/>
  <c r="W126" i="1" s="1"/>
  <c r="W125" i="1" s="1"/>
  <c r="W124" i="1" s="1"/>
  <c r="W123" i="1" s="1"/>
  <c r="W122" i="1" s="1"/>
  <c r="W121" i="1" s="1"/>
  <c r="W120" i="1" s="1"/>
  <c r="W119" i="1" s="1"/>
  <c r="W118" i="1" s="1"/>
  <c r="W117" i="1" s="1"/>
  <c r="W116" i="1" s="1"/>
  <c r="W115" i="1" s="1"/>
  <c r="W114" i="1" s="1"/>
  <c r="W113" i="1" s="1"/>
  <c r="W112" i="1" s="1"/>
  <c r="W111" i="1" s="1"/>
  <c r="W110" i="1" s="1"/>
  <c r="W109" i="1" s="1"/>
  <c r="W108" i="1" s="1"/>
  <c r="W107" i="1" s="1"/>
  <c r="W106" i="1" s="1"/>
  <c r="W105" i="1" s="1"/>
  <c r="W104" i="1" s="1"/>
  <c r="W103" i="1" s="1"/>
  <c r="W102" i="1" s="1"/>
  <c r="W101" i="1" s="1"/>
  <c r="W100" i="1" s="1"/>
  <c r="W99" i="1" s="1"/>
  <c r="W98" i="1" s="1"/>
  <c r="W97" i="1" s="1"/>
  <c r="W96" i="1" s="1"/>
  <c r="W95" i="1" s="1"/>
  <c r="W94" i="1" s="1"/>
  <c r="W93" i="1" s="1"/>
  <c r="W92" i="1" s="1"/>
  <c r="W91" i="1" s="1"/>
  <c r="W90" i="1" s="1"/>
  <c r="W89" i="1" s="1"/>
  <c r="W88" i="1" s="1"/>
  <c r="W87" i="1" s="1"/>
  <c r="W86" i="1" s="1"/>
  <c r="W85" i="1" s="1"/>
  <c r="W84" i="1" s="1"/>
  <c r="W83" i="1" s="1"/>
  <c r="W82" i="1" s="1"/>
  <c r="W81" i="1" s="1"/>
  <c r="W80" i="1" s="1"/>
  <c r="W79" i="1" s="1"/>
  <c r="W78" i="1" s="1"/>
  <c r="W77" i="1" s="1"/>
  <c r="W76" i="1" s="1"/>
  <c r="W75" i="1" s="1"/>
  <c r="W74" i="1" s="1"/>
  <c r="W73" i="1" s="1"/>
  <c r="W72" i="1" s="1"/>
  <c r="W71" i="1" s="1"/>
  <c r="W70" i="1" s="1"/>
  <c r="W69" i="1" s="1"/>
  <c r="W68" i="1" s="1"/>
  <c r="W67" i="1" s="1"/>
  <c r="W66" i="1" s="1"/>
  <c r="W65" i="1" s="1"/>
  <c r="W64" i="1" s="1"/>
  <c r="W63" i="1" s="1"/>
  <c r="W62" i="1" s="1"/>
  <c r="W61" i="1" s="1"/>
  <c r="W60" i="1" s="1"/>
  <c r="W59" i="1" s="1"/>
  <c r="W58" i="1" s="1"/>
  <c r="W57" i="1" s="1"/>
  <c r="W56" i="1" s="1"/>
  <c r="W55" i="1" s="1"/>
  <c r="W54" i="1" s="1"/>
  <c r="W53" i="1" s="1"/>
  <c r="W52" i="1" s="1"/>
  <c r="W51" i="1" s="1"/>
  <c r="AA179" i="1" a="1"/>
  <c r="AA179" i="1" s="1"/>
  <c r="H179" i="1"/>
  <c r="S179" i="1"/>
  <c r="A180" i="1" a="1"/>
  <c r="A180" i="1" s="1"/>
  <c r="K180" i="1" s="1" a="1"/>
  <c r="K180" i="1" s="1"/>
  <c r="O179" i="1" a="1"/>
  <c r="O179" i="1" s="1"/>
  <c r="W180" i="1" l="1"/>
  <c r="S180" i="1"/>
  <c r="H180" i="1"/>
  <c r="E180" i="1"/>
  <c r="AA180" i="1" a="1"/>
  <c r="AA180" i="1" s="1"/>
  <c r="A181" i="1" a="1"/>
  <c r="A181" i="1" s="1"/>
  <c r="S181" i="1" s="1"/>
  <c r="O180" i="1" a="1"/>
  <c r="O180" i="1" s="1"/>
  <c r="AA181" i="1" l="1" a="1"/>
  <c r="AA181" i="1" s="1"/>
  <c r="H181" i="1"/>
  <c r="K181" i="1" a="1"/>
  <c r="K181" i="1" s="1"/>
  <c r="E181" i="1"/>
  <c r="W181" i="1"/>
  <c r="A182" i="1" a="1"/>
  <c r="A182" i="1" s="1"/>
  <c r="H182" i="1" s="1"/>
  <c r="O181" i="1" a="1"/>
  <c r="O181" i="1" s="1"/>
  <c r="W182" i="1" l="1"/>
  <c r="S182" i="1"/>
  <c r="E182" i="1"/>
  <c r="K182" i="1" a="1"/>
  <c r="K182" i="1" s="1"/>
  <c r="AA182" i="1" a="1"/>
  <c r="AA182" i="1" s="1"/>
  <c r="A183" i="1" a="1"/>
  <c r="A183" i="1" s="1"/>
  <c r="O182" i="1" a="1"/>
  <c r="O182" i="1" s="1"/>
  <c r="AA183" i="1" l="1" a="1"/>
  <c r="AA183" i="1" s="1"/>
  <c r="H183" i="1"/>
  <c r="W183" i="1"/>
  <c r="E183" i="1"/>
  <c r="S183" i="1"/>
  <c r="K183" i="1" a="1"/>
  <c r="K183" i="1" s="1"/>
  <c r="A184" i="1" a="1"/>
  <c r="A184" i="1" s="1"/>
  <c r="E184" i="1" s="1"/>
  <c r="O183" i="1" a="1"/>
  <c r="O183" i="1" s="1"/>
  <c r="W184" i="1" l="1"/>
  <c r="AA184" i="1" a="1"/>
  <c r="AA184" i="1" s="1"/>
  <c r="H184" i="1"/>
  <c r="K184" i="1" a="1"/>
  <c r="K184" i="1" s="1"/>
  <c r="S184" i="1"/>
  <c r="A185" i="1" a="1"/>
  <c r="A185" i="1" s="1"/>
  <c r="O184" i="1" a="1"/>
  <c r="O184" i="1" s="1"/>
  <c r="AA185" i="1" l="1" a="1"/>
  <c r="AA185" i="1" s="1"/>
  <c r="H185" i="1"/>
  <c r="S185" i="1"/>
  <c r="W185" i="1"/>
  <c r="K185" i="1" a="1"/>
  <c r="K185" i="1" s="1"/>
  <c r="E185" i="1"/>
  <c r="A186" i="1" a="1"/>
  <c r="A186" i="1" s="1"/>
  <c r="W186" i="1" s="1"/>
  <c r="O185" i="1" a="1"/>
  <c r="O185" i="1" s="1"/>
  <c r="S186" i="1" l="1"/>
  <c r="E186" i="1"/>
  <c r="AA186" i="1" a="1"/>
  <c r="AA186" i="1" s="1"/>
  <c r="H186" i="1"/>
  <c r="K186" i="1" a="1"/>
  <c r="K186" i="1" s="1"/>
  <c r="A187" i="1" a="1"/>
  <c r="A187" i="1" s="1"/>
  <c r="W187" i="1" s="1"/>
  <c r="O186" i="1" a="1"/>
  <c r="O186" i="1" s="1"/>
  <c r="K187" i="1" l="1" a="1"/>
  <c r="K187" i="1" s="1"/>
  <c r="E187" i="1"/>
  <c r="S187" i="1"/>
  <c r="AA187" i="1" a="1"/>
  <c r="AA187" i="1" s="1"/>
  <c r="H187" i="1"/>
  <c r="A188" i="1" a="1"/>
  <c r="A188" i="1" s="1"/>
  <c r="O187" i="1" a="1"/>
  <c r="O187" i="1" s="1"/>
  <c r="W188" i="1"/>
  <c r="S188" i="1"/>
  <c r="E188" i="1"/>
  <c r="AA188" i="1" l="1" a="1"/>
  <c r="AA188" i="1" s="1"/>
  <c r="H188" i="1"/>
  <c r="K188" i="1" a="1"/>
  <c r="K188" i="1" s="1"/>
  <c r="A189" i="1" a="1"/>
  <c r="A189" i="1" s="1"/>
  <c r="O188" i="1" a="1"/>
  <c r="O188" i="1" s="1"/>
  <c r="AA189" i="1" l="1" a="1"/>
  <c r="AA189" i="1" s="1"/>
  <c r="H189" i="1"/>
  <c r="K189" i="1" a="1"/>
  <c r="K189" i="1" s="1"/>
  <c r="S189" i="1"/>
  <c r="E189" i="1"/>
  <c r="W189" i="1"/>
  <c r="A190" i="1" a="1"/>
  <c r="A190" i="1" s="1"/>
  <c r="K190" i="1" s="1" a="1"/>
  <c r="K190" i="1" s="1"/>
  <c r="O189" i="1" a="1"/>
  <c r="O189" i="1" s="1"/>
  <c r="E190" i="1" l="1"/>
  <c r="AA190" i="1" a="1"/>
  <c r="AA190" i="1" s="1"/>
  <c r="H190" i="1"/>
  <c r="W190" i="1"/>
  <c r="S190" i="1"/>
  <c r="A191" i="1" a="1"/>
  <c r="A191" i="1" s="1"/>
  <c r="W191" i="1" s="1"/>
  <c r="O190" i="1" a="1"/>
  <c r="O190" i="1" s="1"/>
  <c r="E191" i="1"/>
  <c r="K191" i="1" a="1"/>
  <c r="K191" i="1" s="1"/>
  <c r="S191" i="1" l="1"/>
  <c r="AA191" i="1" a="1"/>
  <c r="AA191" i="1" s="1"/>
  <c r="H191" i="1"/>
  <c r="A192" i="1" a="1"/>
  <c r="A192" i="1" s="1"/>
  <c r="O191" i="1" a="1"/>
  <c r="O191" i="1" s="1"/>
  <c r="AA192" i="1" l="1" a="1"/>
  <c r="AA192" i="1" s="1"/>
  <c r="H192" i="1"/>
  <c r="S192" i="1"/>
  <c r="W192" i="1"/>
  <c r="E192" i="1"/>
  <c r="K192" i="1" a="1"/>
  <c r="K192" i="1" s="1"/>
  <c r="A193" i="1" a="1"/>
  <c r="A193" i="1" s="1"/>
  <c r="W193" i="1" s="1"/>
  <c r="O192" i="1" a="1"/>
  <c r="O192" i="1" s="1"/>
  <c r="K193" i="1" a="1"/>
  <c r="K193" i="1" s="1"/>
  <c r="E193" i="1"/>
  <c r="AA193" i="1" l="1" a="1"/>
  <c r="AA193" i="1" s="1"/>
  <c r="H193" i="1"/>
  <c r="S193" i="1"/>
  <c r="A194" i="1" a="1"/>
  <c r="A194" i="1" s="1"/>
  <c r="K194" i="1" s="1" a="1"/>
  <c r="K194" i="1" s="1"/>
  <c r="O193" i="1" a="1"/>
  <c r="O193" i="1" s="1"/>
  <c r="S194" i="1"/>
  <c r="E194" i="1" l="1"/>
  <c r="AA194" i="1" a="1"/>
  <c r="AA194" i="1" s="1"/>
  <c r="H194" i="1"/>
  <c r="W194" i="1"/>
  <c r="A195" i="1" a="1"/>
  <c r="A195" i="1" s="1"/>
  <c r="W195" i="1" s="1"/>
  <c r="O194" i="1" a="1"/>
  <c r="O194" i="1" s="1"/>
  <c r="K195" i="1" a="1"/>
  <c r="K195" i="1" s="1"/>
  <c r="AA195" i="1" l="1" a="1"/>
  <c r="AA195" i="1" s="1"/>
  <c r="H195" i="1"/>
  <c r="E195" i="1"/>
  <c r="S195" i="1"/>
  <c r="A196" i="1" a="1"/>
  <c r="A196" i="1" s="1"/>
  <c r="O195" i="1" a="1"/>
  <c r="O195" i="1" s="1"/>
  <c r="AA196" i="1" l="1" a="1"/>
  <c r="AA196" i="1" s="1"/>
  <c r="H196" i="1"/>
  <c r="E196" i="1"/>
  <c r="S196" i="1"/>
  <c r="K196" i="1" a="1"/>
  <c r="K196" i="1" s="1"/>
  <c r="W196" i="1"/>
  <c r="A197" i="1" a="1"/>
  <c r="A197" i="1" s="1"/>
  <c r="O196" i="1" a="1"/>
  <c r="O196" i="1" s="1"/>
  <c r="AA197" i="1" l="1" a="1"/>
  <c r="AA197" i="1" s="1"/>
  <c r="H197" i="1"/>
  <c r="W197" i="1"/>
  <c r="E197" i="1"/>
  <c r="S197" i="1"/>
  <c r="K197" i="1" a="1"/>
  <c r="K197" i="1" s="1"/>
  <c r="A198" i="1" a="1"/>
  <c r="A198" i="1" s="1"/>
  <c r="K198" i="1" s="1" a="1"/>
  <c r="K198" i="1" s="1"/>
  <c r="O197" i="1" a="1"/>
  <c r="O197" i="1" s="1"/>
  <c r="E198" i="1" l="1"/>
  <c r="W198" i="1"/>
  <c r="AA198" i="1" a="1"/>
  <c r="AA198" i="1" s="1"/>
  <c r="H198" i="1"/>
  <c r="S198" i="1"/>
  <c r="A199" i="1" a="1"/>
  <c r="A199" i="1" s="1"/>
  <c r="O198" i="1" a="1"/>
  <c r="O198" i="1" s="1"/>
  <c r="AA199" i="1" l="1" a="1"/>
  <c r="AA199" i="1" s="1"/>
  <c r="H199" i="1"/>
  <c r="W199" i="1"/>
  <c r="S199" i="1"/>
  <c r="E199" i="1"/>
  <c r="K199" i="1" a="1"/>
  <c r="K199" i="1" s="1"/>
  <c r="A200" i="1" a="1"/>
  <c r="A200" i="1" s="1"/>
  <c r="E200" i="1" s="1"/>
  <c r="O199" i="1" a="1"/>
  <c r="O199" i="1" s="1"/>
  <c r="K200" i="1" l="1" a="1"/>
  <c r="K200" i="1" s="1"/>
  <c r="S200" i="1"/>
  <c r="AA200" i="1" a="1"/>
  <c r="AA200" i="1" s="1"/>
  <c r="H200" i="1"/>
  <c r="W200" i="1"/>
  <c r="A201" i="1" a="1"/>
  <c r="A201" i="1" s="1"/>
  <c r="O200" i="1" a="1"/>
  <c r="O200" i="1" s="1"/>
  <c r="AA201" i="1" l="1" a="1"/>
  <c r="AA201" i="1" s="1"/>
  <c r="H201" i="1"/>
  <c r="W201" i="1"/>
  <c r="S201" i="1"/>
  <c r="K201" i="1" a="1"/>
  <c r="K201" i="1" s="1"/>
  <c r="E201" i="1"/>
  <c r="A202" i="1" a="1"/>
  <c r="A202" i="1" s="1"/>
  <c r="K202" i="1" s="1" a="1"/>
  <c r="K202" i="1" s="1"/>
  <c r="O201" i="1" a="1"/>
  <c r="O201" i="1" s="1"/>
  <c r="W202" i="1" l="1"/>
  <c r="S202" i="1"/>
  <c r="E202" i="1"/>
  <c r="AA202" i="1" a="1"/>
  <c r="AA202" i="1" s="1"/>
  <c r="H202" i="1"/>
  <c r="A203" i="1" a="1"/>
  <c r="A203" i="1" s="1"/>
  <c r="O202" i="1" a="1"/>
  <c r="O202" i="1" s="1"/>
  <c r="AA203" i="1" l="1" a="1"/>
  <c r="AA203" i="1" s="1"/>
  <c r="H203" i="1"/>
  <c r="E203" i="1"/>
  <c r="W203" i="1"/>
  <c r="K203" i="1" a="1"/>
  <c r="K203" i="1" s="1"/>
  <c r="S203" i="1"/>
  <c r="A204" i="1" a="1"/>
  <c r="A204" i="1" s="1"/>
  <c r="S204" i="1" s="1"/>
  <c r="O203" i="1" a="1"/>
  <c r="O203" i="1" s="1"/>
  <c r="E204" i="1"/>
  <c r="K204" i="1" a="1"/>
  <c r="K204" i="1" s="1"/>
  <c r="W204" i="1" l="1"/>
  <c r="AA204" i="1" a="1"/>
  <c r="AA204" i="1" s="1"/>
  <c r="H204" i="1"/>
  <c r="A205" i="1" a="1"/>
  <c r="A205" i="1" s="1"/>
  <c r="O204" i="1" a="1"/>
  <c r="O204" i="1" s="1"/>
  <c r="AA205" i="1" l="1" a="1"/>
  <c r="AA205" i="1" s="1"/>
  <c r="H205" i="1"/>
  <c r="K205" i="1" a="1"/>
  <c r="K205" i="1" s="1"/>
  <c r="E205" i="1"/>
  <c r="W205" i="1"/>
  <c r="S205" i="1"/>
  <c r="A206" i="1" a="1"/>
  <c r="A206" i="1" s="1"/>
  <c r="K206" i="1" s="1" a="1"/>
  <c r="K206" i="1" s="1"/>
  <c r="O205" i="1" a="1"/>
  <c r="O205" i="1" s="1"/>
  <c r="E206" i="1" l="1"/>
  <c r="S206" i="1"/>
  <c r="W206" i="1"/>
  <c r="AA206" i="1" a="1"/>
  <c r="AA206" i="1" s="1"/>
  <c r="H206" i="1"/>
  <c r="A207" i="1" a="1"/>
  <c r="A207" i="1" s="1"/>
  <c r="W207" i="1" s="1"/>
  <c r="O206" i="1" a="1"/>
  <c r="O206" i="1" s="1"/>
  <c r="K207" i="1" l="1" a="1"/>
  <c r="K207" i="1" s="1"/>
  <c r="E207" i="1"/>
  <c r="AA207" i="1" a="1"/>
  <c r="AA207" i="1" s="1"/>
  <c r="H207" i="1"/>
  <c r="S207" i="1"/>
  <c r="A208" i="1" a="1"/>
  <c r="A208" i="1" s="1"/>
  <c r="H208" i="1" s="1"/>
  <c r="O207" i="1" a="1"/>
  <c r="O207" i="1" s="1"/>
  <c r="K208" i="1" l="1" a="1"/>
  <c r="K208" i="1" s="1"/>
  <c r="S208" i="1"/>
  <c r="W208" i="1"/>
  <c r="E208" i="1"/>
  <c r="AA208" i="1" a="1"/>
  <c r="AA208" i="1" s="1"/>
  <c r="A209" i="1" a="1"/>
  <c r="A209" i="1" s="1"/>
  <c r="O208" i="1" a="1"/>
  <c r="O208" i="1" s="1"/>
  <c r="S209" i="1" l="1"/>
  <c r="H209" i="1"/>
  <c r="K209" i="1" a="1"/>
  <c r="K209" i="1" s="1"/>
  <c r="W209" i="1"/>
  <c r="AA209" i="1" a="1"/>
  <c r="AA209" i="1" s="1"/>
  <c r="E209" i="1"/>
  <c r="A210" i="1" a="1"/>
  <c r="A210" i="1" s="1"/>
  <c r="O209" i="1" a="1"/>
  <c r="O209" i="1" s="1"/>
  <c r="S210" i="1" l="1"/>
  <c r="H210" i="1"/>
  <c r="E210" i="1"/>
  <c r="W210" i="1"/>
  <c r="K210" i="1" a="1"/>
  <c r="K210" i="1" s="1"/>
  <c r="AA210" i="1" a="1"/>
  <c r="AA210" i="1" s="1"/>
  <c r="A211" i="1" a="1"/>
  <c r="A211" i="1" s="1"/>
  <c r="O210" i="1" a="1"/>
  <c r="O210" i="1" s="1"/>
  <c r="W211" i="1" l="1"/>
  <c r="H211" i="1"/>
  <c r="E211" i="1"/>
  <c r="K211" i="1" a="1"/>
  <c r="K211" i="1" s="1"/>
  <c r="AA211" i="1" a="1"/>
  <c r="AA211" i="1" s="1"/>
  <c r="S211" i="1"/>
  <c r="A212" i="1" a="1"/>
  <c r="A212" i="1" s="1"/>
  <c r="H212" i="1" s="1"/>
  <c r="O211" i="1" a="1"/>
  <c r="O211" i="1" s="1"/>
  <c r="S212" i="1" l="1"/>
  <c r="AA212" i="1" a="1"/>
  <c r="AA212" i="1" s="1"/>
  <c r="K212" i="1" a="1"/>
  <c r="K212" i="1" s="1"/>
  <c r="E212" i="1"/>
  <c r="A213" i="1" a="1"/>
  <c r="A213" i="1" s="1"/>
  <c r="O212" i="1" a="1"/>
  <c r="O212" i="1" s="1"/>
  <c r="W212" i="1"/>
  <c r="AA213" i="1" l="1" a="1"/>
  <c r="AA213" i="1" s="1"/>
  <c r="H213" i="1"/>
  <c r="W213" i="1"/>
  <c r="E213" i="1"/>
  <c r="K213" i="1" a="1"/>
  <c r="K213" i="1" s="1"/>
  <c r="S213" i="1"/>
  <c r="A214" i="1" a="1"/>
  <c r="A214" i="1" s="1"/>
  <c r="E214" i="1" s="1"/>
  <c r="O213" i="1" a="1"/>
  <c r="O213" i="1" s="1"/>
  <c r="S214" i="1" l="1"/>
  <c r="AA214" i="1" a="1"/>
  <c r="AA214" i="1" s="1"/>
  <c r="H214" i="1"/>
  <c r="K214" i="1" a="1"/>
  <c r="K214" i="1" s="1"/>
  <c r="W214" i="1"/>
  <c r="A215" i="1" a="1"/>
  <c r="A215" i="1" s="1"/>
  <c r="W215" i="1" s="1"/>
  <c r="O214" i="1" a="1"/>
  <c r="O214" i="1" s="1"/>
  <c r="K215" i="1" l="1" a="1"/>
  <c r="K215" i="1" s="1"/>
  <c r="AA215" i="1" a="1"/>
  <c r="AA215" i="1" s="1"/>
  <c r="H215" i="1"/>
  <c r="E215" i="1"/>
  <c r="S215" i="1"/>
  <c r="A216" i="1" a="1"/>
  <c r="A216" i="1" s="1"/>
  <c r="W216" i="1" s="1"/>
  <c r="O215" i="1" a="1"/>
  <c r="O215" i="1" s="1"/>
  <c r="E216" i="1" l="1"/>
  <c r="AA216" i="1" a="1"/>
  <c r="AA216" i="1" s="1"/>
  <c r="H216" i="1"/>
  <c r="K216" i="1" a="1"/>
  <c r="K216" i="1" s="1"/>
  <c r="S216" i="1"/>
  <c r="A217" i="1" a="1"/>
  <c r="A217" i="1" s="1"/>
  <c r="E217" i="1" s="1"/>
  <c r="O216" i="1" a="1"/>
  <c r="O216" i="1" s="1"/>
  <c r="K217" i="1" a="1"/>
  <c r="K217" i="1" s="1"/>
  <c r="W217" i="1"/>
  <c r="AA217" i="1" l="1" a="1"/>
  <c r="AA217" i="1" s="1"/>
  <c r="H217" i="1"/>
  <c r="S217" i="1"/>
  <c r="A218" i="1" a="1"/>
  <c r="A218" i="1" s="1"/>
  <c r="K218" i="1" s="1" a="1"/>
  <c r="K218" i="1" s="1"/>
  <c r="O217" i="1" a="1"/>
  <c r="O217" i="1" s="1"/>
  <c r="W218" i="1"/>
  <c r="E218" i="1" l="1"/>
  <c r="AA218" i="1" a="1"/>
  <c r="AA218" i="1" s="1"/>
  <c r="H218" i="1"/>
  <c r="S218" i="1"/>
  <c r="A219" i="1" a="1"/>
  <c r="A219" i="1" s="1"/>
  <c r="O218" i="1" a="1"/>
  <c r="O218" i="1" s="1"/>
  <c r="AA219" i="1" l="1" a="1"/>
  <c r="AA219" i="1" s="1"/>
  <c r="H219" i="1"/>
  <c r="W219" i="1"/>
  <c r="E219" i="1"/>
  <c r="S219" i="1"/>
  <c r="K219" i="1" a="1"/>
  <c r="K219" i="1" s="1"/>
  <c r="A220" i="1" a="1"/>
  <c r="A220" i="1" s="1"/>
  <c r="O219" i="1" a="1"/>
  <c r="O219" i="1" s="1"/>
  <c r="E220" i="1"/>
  <c r="AA220" i="1" l="1" a="1"/>
  <c r="AA220" i="1" s="1"/>
  <c r="H220" i="1"/>
  <c r="S220" i="1"/>
  <c r="W220" i="1"/>
  <c r="K220" i="1" a="1"/>
  <c r="K220" i="1" s="1"/>
  <c r="A221" i="1" a="1"/>
  <c r="A221" i="1" s="1"/>
  <c r="S221" i="1" s="1"/>
  <c r="O220" i="1" a="1"/>
  <c r="O220" i="1" s="1"/>
  <c r="K221" i="1" l="1" a="1"/>
  <c r="K221" i="1" s="1"/>
  <c r="E221" i="1"/>
  <c r="AA221" i="1" a="1"/>
  <c r="AA221" i="1" s="1"/>
  <c r="H221" i="1"/>
  <c r="W221" i="1"/>
  <c r="A222" i="1" a="1"/>
  <c r="A222" i="1" s="1"/>
  <c r="W222" i="1" s="1"/>
  <c r="O221" i="1" a="1"/>
  <c r="O221" i="1" s="1"/>
  <c r="E222" i="1" l="1"/>
  <c r="AA222" i="1" a="1"/>
  <c r="AA222" i="1" s="1"/>
  <c r="H222" i="1"/>
  <c r="K222" i="1" a="1"/>
  <c r="K222" i="1" s="1"/>
  <c r="S222" i="1"/>
  <c r="A223" i="1" a="1"/>
  <c r="A223" i="1" s="1"/>
  <c r="O222" i="1" a="1"/>
  <c r="O222" i="1" s="1"/>
  <c r="AA223" i="1" l="1" a="1"/>
  <c r="AA223" i="1" s="1"/>
  <c r="H223" i="1"/>
  <c r="K223" i="1" a="1"/>
  <c r="K223" i="1" s="1"/>
  <c r="E223" i="1"/>
  <c r="S223" i="1"/>
  <c r="W223" i="1"/>
  <c r="A224" i="1" a="1"/>
  <c r="A224" i="1" s="1"/>
  <c r="K224" i="1" s="1" a="1"/>
  <c r="K224" i="1" s="1"/>
  <c r="O223" i="1" a="1"/>
  <c r="O223" i="1" s="1"/>
  <c r="S224" i="1" l="1"/>
  <c r="E224" i="1"/>
  <c r="AA224" i="1" a="1"/>
  <c r="AA224" i="1" s="1"/>
  <c r="H224" i="1"/>
  <c r="W224" i="1"/>
  <c r="A225" i="1" a="1"/>
  <c r="A225" i="1" s="1"/>
  <c r="W225" i="1" s="1"/>
  <c r="O224" i="1" a="1"/>
  <c r="O224" i="1" s="1"/>
  <c r="K225" i="1" l="1" a="1"/>
  <c r="K225" i="1" s="1"/>
  <c r="S225" i="1"/>
  <c r="E225" i="1"/>
  <c r="AA225" i="1" a="1"/>
  <c r="AA225" i="1" s="1"/>
  <c r="H225" i="1"/>
  <c r="A226" i="1" a="1"/>
  <c r="A226" i="1" s="1"/>
  <c r="E226" i="1" s="1"/>
  <c r="O225" i="1" a="1"/>
  <c r="O225" i="1" s="1"/>
  <c r="S226" i="1" l="1"/>
  <c r="K226" i="1" a="1"/>
  <c r="K226" i="1" s="1"/>
  <c r="AA226" i="1" a="1"/>
  <c r="AA226" i="1" s="1"/>
  <c r="H226" i="1"/>
  <c r="W226" i="1"/>
  <c r="A227" i="1" a="1"/>
  <c r="A227" i="1" s="1"/>
  <c r="O226" i="1" a="1"/>
  <c r="O226" i="1" s="1"/>
  <c r="E227" i="1"/>
  <c r="K227" i="1" a="1"/>
  <c r="K227" i="1" s="1"/>
  <c r="AA227" i="1" l="1" a="1"/>
  <c r="AA227" i="1" s="1"/>
  <c r="H227" i="1"/>
  <c r="W227" i="1"/>
  <c r="S227" i="1"/>
  <c r="A228" i="1" a="1"/>
  <c r="A228" i="1" s="1"/>
  <c r="W228" i="1" s="1"/>
  <c r="O227" i="1" a="1"/>
  <c r="O227" i="1" s="1"/>
  <c r="E228" i="1" l="1"/>
  <c r="S228" i="1"/>
  <c r="AA228" i="1" a="1"/>
  <c r="AA228" i="1" s="1"/>
  <c r="H228" i="1"/>
  <c r="K228" i="1" a="1"/>
  <c r="K228" i="1" s="1"/>
  <c r="A229" i="1" a="1"/>
  <c r="A229" i="1" s="1"/>
  <c r="W229" i="1" s="1"/>
  <c r="O228" i="1" a="1"/>
  <c r="O228" i="1" s="1"/>
  <c r="S229" i="1"/>
  <c r="E229" i="1"/>
  <c r="K229" i="1" l="1" a="1"/>
  <c r="K229" i="1" s="1"/>
  <c r="AA229" i="1" a="1"/>
  <c r="AA229" i="1" s="1"/>
  <c r="H229" i="1"/>
  <c r="A230" i="1" a="1"/>
  <c r="A230" i="1" s="1"/>
  <c r="K230" i="1" s="1" a="1"/>
  <c r="K230" i="1" s="1"/>
  <c r="O229" i="1" a="1"/>
  <c r="O229" i="1" s="1"/>
  <c r="S230" i="1" l="1"/>
  <c r="AA230" i="1" a="1"/>
  <c r="AA230" i="1" s="1"/>
  <c r="H230" i="1"/>
  <c r="E230" i="1"/>
  <c r="W230" i="1"/>
  <c r="A231" i="1" a="1"/>
  <c r="A231" i="1" s="1"/>
  <c r="E231" i="1" s="1"/>
  <c r="O230" i="1" a="1"/>
  <c r="O230" i="1" s="1"/>
  <c r="S231" i="1" l="1"/>
  <c r="AA231" i="1" a="1"/>
  <c r="AA231" i="1" s="1"/>
  <c r="H231" i="1"/>
  <c r="W231" i="1"/>
  <c r="K231" i="1" a="1"/>
  <c r="K231" i="1" s="1"/>
  <c r="A232" i="1" a="1"/>
  <c r="A232" i="1" s="1"/>
  <c r="O231" i="1" a="1"/>
  <c r="O231" i="1" s="1"/>
  <c r="AA232" i="1" l="1" a="1"/>
  <c r="AA232" i="1" s="1"/>
  <c r="H232" i="1"/>
  <c r="W232" i="1"/>
  <c r="E232" i="1"/>
  <c r="K232" i="1" a="1"/>
  <c r="K232" i="1" s="1"/>
  <c r="S232" i="1"/>
  <c r="A233" i="1" a="1"/>
  <c r="A233" i="1" s="1"/>
  <c r="W233" i="1" s="1"/>
  <c r="O232" i="1" a="1"/>
  <c r="O232" i="1" s="1"/>
  <c r="AA233" i="1" l="1" a="1"/>
  <c r="AA233" i="1" s="1"/>
  <c r="H233" i="1"/>
  <c r="K233" i="1" a="1"/>
  <c r="K233" i="1" s="1"/>
  <c r="E233" i="1"/>
  <c r="S233" i="1"/>
  <c r="A234" i="1" a="1"/>
  <c r="A234" i="1" s="1"/>
  <c r="O233" i="1" a="1"/>
  <c r="O233" i="1" s="1"/>
  <c r="S234" i="1"/>
  <c r="W234" i="1"/>
  <c r="K234" i="1" a="1"/>
  <c r="K234" i="1" s="1"/>
  <c r="E234" i="1"/>
  <c r="AA234" i="1" l="1" a="1"/>
  <c r="AA234" i="1" s="1"/>
  <c r="H234" i="1"/>
  <c r="A235" i="1" a="1"/>
  <c r="A235" i="1" s="1"/>
  <c r="W235" i="1" s="1"/>
  <c r="O234" i="1" a="1"/>
  <c r="O234" i="1" s="1"/>
  <c r="K235" i="1" l="1" a="1"/>
  <c r="K235" i="1" s="1"/>
  <c r="E235" i="1"/>
  <c r="AA235" i="1" a="1"/>
  <c r="AA235" i="1" s="1"/>
  <c r="H235" i="1"/>
  <c r="S235" i="1"/>
  <c r="A236" i="1" a="1"/>
  <c r="A236" i="1" s="1"/>
  <c r="E236" i="1" s="1"/>
  <c r="O235" i="1" a="1"/>
  <c r="O235" i="1" s="1"/>
  <c r="W236" i="1" l="1"/>
  <c r="S236" i="1"/>
  <c r="AA236" i="1" a="1"/>
  <c r="AA236" i="1" s="1"/>
  <c r="H236" i="1"/>
  <c r="K236" i="1" a="1"/>
  <c r="K236" i="1" s="1"/>
  <c r="A237" i="1" a="1"/>
  <c r="A237" i="1" s="1"/>
  <c r="O236" i="1" a="1"/>
  <c r="O236" i="1" s="1"/>
  <c r="AA237" i="1" l="1" a="1"/>
  <c r="AA237" i="1" s="1"/>
  <c r="H237" i="1"/>
  <c r="K237" i="1" a="1"/>
  <c r="K237" i="1" s="1"/>
  <c r="S237" i="1"/>
  <c r="W237" i="1"/>
  <c r="E237" i="1"/>
  <c r="A238" i="1" a="1"/>
  <c r="A238" i="1" s="1"/>
  <c r="O237" i="1" a="1"/>
  <c r="O237" i="1" s="1"/>
  <c r="AA238" i="1" l="1" a="1"/>
  <c r="AA238" i="1" s="1"/>
  <c r="H238" i="1"/>
  <c r="E238" i="1"/>
  <c r="K238" i="1" a="1"/>
  <c r="K238" i="1" s="1"/>
  <c r="S238" i="1"/>
  <c r="W238" i="1"/>
  <c r="A239" i="1" a="1"/>
  <c r="A239" i="1" s="1"/>
  <c r="O238" i="1" a="1"/>
  <c r="O238" i="1" s="1"/>
  <c r="AA239" i="1" l="1" a="1"/>
  <c r="AA239" i="1" s="1"/>
  <c r="H239" i="1"/>
  <c r="K239" i="1" a="1"/>
  <c r="K239" i="1" s="1"/>
  <c r="W239" i="1"/>
  <c r="E239" i="1"/>
  <c r="S239" i="1"/>
  <c r="A240" i="1" a="1"/>
  <c r="A240" i="1" s="1"/>
  <c r="O239" i="1" a="1"/>
  <c r="O239" i="1" s="1"/>
  <c r="AA240" i="1" l="1" a="1"/>
  <c r="AA240" i="1" s="1"/>
  <c r="H240" i="1"/>
  <c r="K240" i="1" a="1"/>
  <c r="K240" i="1" s="1"/>
  <c r="W240" i="1"/>
  <c r="E240" i="1"/>
  <c r="S240" i="1"/>
  <c r="A241" i="1" a="1"/>
  <c r="A241" i="1" s="1"/>
  <c r="O240" i="1" a="1"/>
  <c r="O240" i="1" s="1"/>
  <c r="AA241" i="1" l="1" a="1"/>
  <c r="AA241" i="1" s="1"/>
  <c r="H241" i="1"/>
  <c r="K241" i="1" a="1"/>
  <c r="K241" i="1" s="1"/>
  <c r="S241" i="1"/>
  <c r="E241" i="1"/>
  <c r="W241" i="1"/>
  <c r="A242" i="1" a="1"/>
  <c r="A242" i="1" s="1"/>
  <c r="E242" i="1" s="1"/>
  <c r="O241" i="1" a="1"/>
  <c r="O241" i="1" s="1"/>
  <c r="AA242" i="1" l="1" a="1"/>
  <c r="AA242" i="1" s="1"/>
  <c r="H242" i="1"/>
  <c r="W242" i="1"/>
  <c r="K242" i="1" a="1"/>
  <c r="K242" i="1" s="1"/>
  <c r="S242" i="1"/>
  <c r="A243" i="1" a="1"/>
  <c r="A243" i="1" s="1"/>
  <c r="O242" i="1" a="1"/>
  <c r="O242" i="1" s="1"/>
  <c r="AA243" i="1" l="1" a="1"/>
  <c r="AA243" i="1" s="1"/>
  <c r="H243" i="1"/>
  <c r="W243" i="1"/>
  <c r="E243" i="1"/>
  <c r="K243" i="1" a="1"/>
  <c r="K243" i="1" s="1"/>
  <c r="S243" i="1"/>
  <c r="A244" i="1" a="1"/>
  <c r="A244" i="1" s="1"/>
  <c r="O243" i="1" a="1"/>
  <c r="O243" i="1" s="1"/>
  <c r="AA244" i="1" l="1" a="1"/>
  <c r="AA244" i="1" s="1"/>
  <c r="H244" i="1"/>
  <c r="E244" i="1"/>
  <c r="S244" i="1"/>
  <c r="K244" i="1" a="1"/>
  <c r="K244" i="1" s="1"/>
  <c r="W244" i="1"/>
  <c r="A245" i="1" a="1"/>
  <c r="A245" i="1" s="1"/>
  <c r="O244" i="1" a="1"/>
  <c r="O244" i="1" s="1"/>
  <c r="AA245" i="1" l="1" a="1"/>
  <c r="AA245" i="1" s="1"/>
  <c r="H245" i="1"/>
  <c r="W245" i="1"/>
  <c r="E245" i="1"/>
  <c r="K245" i="1" a="1"/>
  <c r="K245" i="1" s="1"/>
  <c r="S245" i="1"/>
  <c r="A246" i="1" a="1"/>
  <c r="A246" i="1" s="1"/>
  <c r="O245" i="1" a="1"/>
  <c r="O245" i="1" s="1"/>
  <c r="AA246" i="1" l="1" a="1"/>
  <c r="AA246" i="1" s="1"/>
  <c r="H246" i="1"/>
  <c r="E246" i="1"/>
  <c r="K246" i="1" a="1"/>
  <c r="K246" i="1" s="1"/>
  <c r="S246" i="1"/>
  <c r="W246" i="1"/>
  <c r="A247" i="1" a="1"/>
  <c r="A247" i="1" s="1"/>
  <c r="O246" i="1" a="1"/>
  <c r="O246" i="1" s="1"/>
  <c r="AA247" i="1" l="1" a="1"/>
  <c r="AA247" i="1" s="1"/>
  <c r="H247" i="1"/>
  <c r="E247" i="1"/>
  <c r="K247" i="1" a="1"/>
  <c r="K247" i="1" s="1"/>
  <c r="W247" i="1"/>
  <c r="S247" i="1"/>
  <c r="A248" i="1" a="1"/>
  <c r="A248" i="1" s="1"/>
  <c r="K248" i="1" s="1" a="1"/>
  <c r="K248" i="1" s="1"/>
  <c r="O247" i="1" a="1"/>
  <c r="O247" i="1" s="1"/>
  <c r="E248" i="1"/>
  <c r="S248" i="1" l="1"/>
  <c r="AA248" i="1" a="1"/>
  <c r="AA248" i="1" s="1"/>
  <c r="H248" i="1"/>
  <c r="W248" i="1"/>
  <c r="A249" i="1" a="1"/>
  <c r="A249" i="1" s="1"/>
  <c r="O248" i="1" a="1"/>
  <c r="O248" i="1" s="1"/>
  <c r="AA249" i="1" l="1" a="1"/>
  <c r="AA249" i="1" s="1"/>
  <c r="H249" i="1"/>
  <c r="E249" i="1"/>
  <c r="K249" i="1" a="1"/>
  <c r="K249" i="1" s="1"/>
  <c r="S249" i="1"/>
  <c r="W249" i="1"/>
  <c r="A250" i="1" a="1"/>
  <c r="A250" i="1" s="1"/>
  <c r="O249" i="1" a="1"/>
  <c r="O249" i="1" s="1"/>
  <c r="AA250" i="1" l="1" a="1"/>
  <c r="AA250" i="1" s="1"/>
  <c r="H250" i="1"/>
  <c r="E250" i="1"/>
  <c r="K250" i="1" a="1"/>
  <c r="K250" i="1" s="1"/>
  <c r="W250" i="1"/>
  <c r="S250" i="1"/>
  <c r="A251" i="1" a="1"/>
  <c r="A251" i="1" s="1"/>
  <c r="E251" i="1" s="1"/>
  <c r="O250" i="1" a="1"/>
  <c r="O250" i="1" s="1"/>
  <c r="K251" i="1" l="1" a="1"/>
  <c r="K251" i="1" s="1"/>
  <c r="W251" i="1"/>
  <c r="S251" i="1"/>
  <c r="AA251" i="1" a="1"/>
  <c r="AA251" i="1" s="1"/>
  <c r="H251" i="1"/>
  <c r="A252" i="1" a="1"/>
  <c r="A252" i="1" s="1"/>
  <c r="O251" i="1" a="1"/>
  <c r="O251" i="1" s="1"/>
  <c r="AA252" i="1" l="1" a="1"/>
  <c r="AA252" i="1" s="1"/>
  <c r="H252" i="1"/>
  <c r="S252" i="1"/>
  <c r="W252" i="1"/>
  <c r="K252" i="1" a="1"/>
  <c r="K252" i="1" s="1"/>
  <c r="E252" i="1"/>
  <c r="A253" i="1" a="1"/>
  <c r="A253" i="1" s="1"/>
  <c r="W253" i="1" s="1"/>
  <c r="O252" i="1" a="1"/>
  <c r="O252" i="1" s="1"/>
  <c r="AA253" i="1" l="1" a="1"/>
  <c r="AA253" i="1" s="1"/>
  <c r="H253" i="1"/>
  <c r="S253" i="1"/>
  <c r="E253" i="1"/>
  <c r="K253" i="1" a="1"/>
  <c r="K253" i="1" s="1"/>
  <c r="A254" i="1" a="1"/>
  <c r="A254" i="1" s="1"/>
  <c r="O253" i="1" a="1"/>
  <c r="O253" i="1" s="1"/>
  <c r="AA254" i="1" l="1" a="1"/>
  <c r="AA254" i="1" s="1"/>
  <c r="H254" i="1"/>
  <c r="W254" i="1"/>
  <c r="K254" i="1" a="1"/>
  <c r="K254" i="1" s="1"/>
  <c r="E254" i="1"/>
  <c r="S254" i="1"/>
  <c r="A255" i="1" a="1"/>
  <c r="A255" i="1" s="1"/>
  <c r="K255" i="1" s="1" a="1"/>
  <c r="K255" i="1" s="1"/>
  <c r="O254" i="1" a="1"/>
  <c r="O254" i="1" s="1"/>
  <c r="AA255" i="1" l="1" a="1"/>
  <c r="AA255" i="1" s="1"/>
  <c r="H255" i="1"/>
  <c r="W255" i="1"/>
  <c r="E255" i="1"/>
  <c r="S255" i="1"/>
  <c r="A256" i="1" a="1"/>
  <c r="A256" i="1" s="1"/>
  <c r="O255" i="1" a="1"/>
  <c r="O255" i="1" s="1"/>
  <c r="AA256" i="1" l="1" a="1"/>
  <c r="AA256" i="1" s="1"/>
  <c r="H256" i="1"/>
  <c r="K256" i="1" a="1"/>
  <c r="K256" i="1" s="1"/>
  <c r="W256" i="1"/>
  <c r="S256" i="1"/>
  <c r="E256" i="1"/>
  <c r="A257" i="1" a="1"/>
  <c r="A257" i="1" s="1"/>
  <c r="S257" i="1" s="1"/>
  <c r="O256" i="1" a="1"/>
  <c r="O256" i="1" s="1"/>
  <c r="AA257" i="1" l="1" a="1"/>
  <c r="AA257" i="1" s="1"/>
  <c r="H257" i="1"/>
  <c r="E257" i="1"/>
  <c r="W257" i="1"/>
  <c r="K257" i="1" a="1"/>
  <c r="K257" i="1" s="1"/>
  <c r="A258" i="1" a="1"/>
  <c r="A258" i="1" s="1"/>
  <c r="E258" i="1" s="1"/>
  <c r="O257" i="1" a="1"/>
  <c r="O257" i="1" s="1"/>
  <c r="S258" i="1"/>
  <c r="AA258" i="1" l="1" a="1"/>
  <c r="AA258" i="1" s="1"/>
  <c r="H258" i="1"/>
  <c r="K258" i="1" a="1"/>
  <c r="K258" i="1" s="1"/>
  <c r="W258" i="1"/>
  <c r="A259" i="1" a="1"/>
  <c r="A259" i="1" s="1"/>
  <c r="S259" i="1" s="1"/>
  <c r="O258" i="1" a="1"/>
  <c r="O258" i="1" s="1"/>
  <c r="K259" i="1" l="1" a="1"/>
  <c r="K259" i="1" s="1"/>
  <c r="W259" i="1"/>
  <c r="AA259" i="1" a="1"/>
  <c r="AA259" i="1" s="1"/>
  <c r="H259" i="1"/>
  <c r="E259" i="1"/>
  <c r="A260" i="1" a="1"/>
  <c r="A260" i="1" s="1"/>
  <c r="O259" i="1" a="1"/>
  <c r="O259" i="1" s="1"/>
  <c r="AA260" i="1" l="1" a="1"/>
  <c r="AA260" i="1" s="1"/>
  <c r="H260" i="1"/>
  <c r="W260" i="1"/>
  <c r="E260" i="1"/>
  <c r="S260" i="1"/>
  <c r="K260" i="1" a="1"/>
  <c r="K260" i="1" s="1"/>
  <c r="A261" i="1" a="1"/>
  <c r="A261" i="1" s="1"/>
  <c r="O260" i="1" a="1"/>
  <c r="O260" i="1" s="1"/>
  <c r="AA261" i="1" l="1" a="1"/>
  <c r="AA261" i="1" s="1"/>
  <c r="H261" i="1"/>
  <c r="W261" i="1"/>
  <c r="E261" i="1"/>
  <c r="K261" i="1" a="1"/>
  <c r="K261" i="1" s="1"/>
  <c r="S261" i="1"/>
  <c r="A262" i="1" a="1"/>
  <c r="A262" i="1" s="1"/>
  <c r="K262" i="1" s="1" a="1"/>
  <c r="K262" i="1" s="1"/>
  <c r="O261" i="1" a="1"/>
  <c r="O261" i="1" s="1"/>
  <c r="E262" i="1" l="1"/>
  <c r="AA262" i="1" a="1"/>
  <c r="AA262" i="1" s="1"/>
  <c r="H262" i="1"/>
  <c r="W262" i="1"/>
  <c r="S262" i="1"/>
  <c r="A263" i="1" a="1"/>
  <c r="A263" i="1" s="1"/>
  <c r="O262" i="1" a="1"/>
  <c r="O262" i="1" s="1"/>
  <c r="AA263" i="1" l="1" a="1"/>
  <c r="AA263" i="1" s="1"/>
  <c r="H263" i="1"/>
  <c r="K263" i="1" a="1"/>
  <c r="K263" i="1" s="1"/>
  <c r="E263" i="1"/>
  <c r="S263" i="1"/>
  <c r="W263" i="1"/>
  <c r="A264" i="1" a="1"/>
  <c r="A264" i="1" s="1"/>
  <c r="E264" i="1" s="1"/>
  <c r="O263" i="1" a="1"/>
  <c r="O263" i="1" s="1"/>
  <c r="W264" i="1" l="1"/>
  <c r="S264" i="1"/>
  <c r="AA264" i="1" a="1"/>
  <c r="AA264" i="1" s="1"/>
  <c r="H264" i="1"/>
  <c r="K264" i="1" a="1"/>
  <c r="K264" i="1" s="1"/>
  <c r="A265" i="1" a="1"/>
  <c r="A265" i="1" s="1"/>
  <c r="K265" i="1" s="1" a="1"/>
  <c r="K265" i="1" s="1"/>
  <c r="O264" i="1" a="1"/>
  <c r="O264" i="1" s="1"/>
  <c r="S265" i="1" l="1"/>
  <c r="AA265" i="1" a="1"/>
  <c r="AA265" i="1" s="1"/>
  <c r="H265" i="1"/>
  <c r="W265" i="1"/>
  <c r="E265" i="1"/>
  <c r="A266" i="1" a="1"/>
  <c r="A266" i="1" s="1"/>
  <c r="E266" i="1" s="1"/>
  <c r="O265" i="1" a="1"/>
  <c r="O265" i="1" s="1"/>
  <c r="K266" i="1" l="1" a="1"/>
  <c r="K266" i="1" s="1"/>
  <c r="AA266" i="1" a="1"/>
  <c r="AA266" i="1" s="1"/>
  <c r="H266" i="1"/>
  <c r="S266" i="1"/>
  <c r="W266" i="1"/>
  <c r="A267" i="1" a="1"/>
  <c r="A267" i="1" s="1"/>
  <c r="O266" i="1" a="1"/>
  <c r="O266" i="1" s="1"/>
  <c r="AA267" i="1" l="1" a="1"/>
  <c r="AA267" i="1" s="1"/>
  <c r="H267" i="1"/>
  <c r="K267" i="1" a="1"/>
  <c r="K267" i="1" s="1"/>
  <c r="E267" i="1"/>
  <c r="W267" i="1"/>
  <c r="S267" i="1"/>
  <c r="A268" i="1" a="1"/>
  <c r="A268" i="1" s="1"/>
  <c r="H268" i="1" s="1"/>
  <c r="O267" i="1" a="1"/>
  <c r="O267" i="1" s="1"/>
  <c r="W268" i="1" l="1"/>
  <c r="K268" i="1" a="1"/>
  <c r="K268" i="1" s="1"/>
  <c r="E268" i="1"/>
  <c r="S268" i="1"/>
  <c r="AA268" i="1" a="1"/>
  <c r="AA268" i="1" s="1"/>
  <c r="A269" i="1" a="1"/>
  <c r="A269" i="1" s="1"/>
  <c r="O268" i="1" a="1"/>
  <c r="O268" i="1" s="1"/>
  <c r="AA269" i="1" l="1" a="1"/>
  <c r="AA269" i="1" s="1"/>
  <c r="H269" i="1"/>
  <c r="S269" i="1"/>
  <c r="E269" i="1"/>
  <c r="K269" i="1" a="1"/>
  <c r="K269" i="1" s="1"/>
  <c r="W269" i="1"/>
  <c r="A270" i="1" a="1"/>
  <c r="A270" i="1" s="1"/>
  <c r="O269" i="1" a="1"/>
  <c r="O269" i="1" s="1"/>
  <c r="AA270" i="1" l="1" a="1"/>
  <c r="AA270" i="1" s="1"/>
  <c r="H270" i="1"/>
  <c r="K270" i="1" a="1"/>
  <c r="K270" i="1" s="1"/>
  <c r="W270" i="1"/>
  <c r="S270" i="1"/>
  <c r="E270" i="1"/>
  <c r="A271" i="1" a="1"/>
  <c r="A271" i="1" s="1"/>
  <c r="O270" i="1" a="1"/>
  <c r="O270" i="1" s="1"/>
  <c r="AA271" i="1" l="1" a="1"/>
  <c r="AA271" i="1" s="1"/>
  <c r="H271" i="1"/>
  <c r="E271" i="1"/>
  <c r="K271" i="1" a="1"/>
  <c r="K271" i="1" s="1"/>
  <c r="S271" i="1"/>
  <c r="W271" i="1"/>
  <c r="A272" i="1" a="1"/>
  <c r="A272" i="1" s="1"/>
  <c r="O271" i="1" a="1"/>
  <c r="O271" i="1" s="1"/>
  <c r="AA272" i="1" l="1" a="1"/>
  <c r="AA272" i="1" s="1"/>
  <c r="H272" i="1"/>
  <c r="K272" i="1" a="1"/>
  <c r="K272" i="1" s="1"/>
  <c r="E272" i="1"/>
  <c r="W272" i="1"/>
  <c r="S272" i="1"/>
  <c r="A273" i="1" a="1"/>
  <c r="A273" i="1" s="1"/>
  <c r="E273" i="1" s="1"/>
  <c r="O272" i="1" a="1"/>
  <c r="O272" i="1" s="1"/>
  <c r="W273" i="1" l="1"/>
  <c r="AA273" i="1" a="1"/>
  <c r="AA273" i="1" s="1"/>
  <c r="H273" i="1"/>
  <c r="S273" i="1"/>
  <c r="K273" i="1" a="1"/>
  <c r="K273" i="1" s="1"/>
  <c r="A274" i="1" a="1"/>
  <c r="A274" i="1" s="1"/>
  <c r="O273" i="1" a="1"/>
  <c r="O273" i="1" s="1"/>
  <c r="AA274" i="1" l="1" a="1"/>
  <c r="AA274" i="1" s="1"/>
  <c r="H274" i="1"/>
  <c r="S274" i="1"/>
  <c r="W274" i="1"/>
  <c r="K274" i="1" a="1"/>
  <c r="K274" i="1" s="1"/>
  <c r="E274" i="1"/>
  <c r="A275" i="1" a="1"/>
  <c r="A275" i="1" s="1"/>
  <c r="O274" i="1" a="1"/>
  <c r="O274" i="1" s="1"/>
  <c r="AA275" i="1" l="1" a="1"/>
  <c r="AA275" i="1" s="1"/>
  <c r="H275" i="1"/>
  <c r="W275" i="1"/>
  <c r="E275" i="1"/>
  <c r="K275" i="1" a="1"/>
  <c r="K275" i="1" s="1"/>
  <c r="S275" i="1"/>
  <c r="A276" i="1" a="1"/>
  <c r="A276" i="1" s="1"/>
  <c r="O275" i="1" a="1"/>
  <c r="O275" i="1" s="1"/>
  <c r="AA276" i="1" l="1" a="1"/>
  <c r="AA276" i="1" s="1"/>
  <c r="H276" i="1"/>
  <c r="S276" i="1"/>
  <c r="E276" i="1"/>
  <c r="K276" i="1" a="1"/>
  <c r="K276" i="1" s="1"/>
  <c r="W276" i="1"/>
  <c r="A277" i="1" a="1"/>
  <c r="A277" i="1" s="1"/>
  <c r="W277" i="1" s="1"/>
  <c r="O276" i="1" a="1"/>
  <c r="O276" i="1" s="1"/>
  <c r="AA277" i="1" l="1" a="1"/>
  <c r="AA277" i="1" s="1"/>
  <c r="H277" i="1"/>
  <c r="E277" i="1"/>
  <c r="S277" i="1"/>
  <c r="K277" i="1" a="1"/>
  <c r="K277" i="1" s="1"/>
  <c r="A278" i="1" a="1"/>
  <c r="A278" i="1" s="1"/>
  <c r="O277" i="1" a="1"/>
  <c r="O277" i="1" s="1"/>
  <c r="AA278" i="1" l="1" a="1"/>
  <c r="AA278" i="1" s="1"/>
  <c r="H278" i="1"/>
  <c r="W278" i="1"/>
  <c r="K278" i="1" a="1"/>
  <c r="K278" i="1" s="1"/>
  <c r="E278" i="1"/>
  <c r="S278" i="1"/>
  <c r="A279" i="1" a="1"/>
  <c r="A279" i="1" s="1"/>
  <c r="E279" i="1" s="1"/>
  <c r="O278" i="1" a="1"/>
  <c r="O278" i="1" s="1"/>
  <c r="W279" i="1"/>
  <c r="K279" i="1" a="1"/>
  <c r="K279" i="1" s="1"/>
  <c r="S279" i="1" l="1"/>
  <c r="AA279" i="1" a="1"/>
  <c r="AA279" i="1" s="1"/>
  <c r="H279" i="1"/>
  <c r="A280" i="1" a="1"/>
  <c r="A280" i="1" s="1"/>
  <c r="O279" i="1" a="1"/>
  <c r="O279" i="1" s="1"/>
  <c r="AA280" i="1" l="1" a="1"/>
  <c r="AA280" i="1" s="1"/>
  <c r="H280" i="1"/>
  <c r="K280" i="1" a="1"/>
  <c r="K280" i="1" s="1"/>
  <c r="E280" i="1"/>
  <c r="W280" i="1"/>
  <c r="S280" i="1"/>
  <c r="A281" i="1" a="1"/>
  <c r="A281" i="1" s="1"/>
  <c r="O280" i="1" a="1"/>
  <c r="O280" i="1" s="1"/>
  <c r="AA281" i="1" l="1" a="1"/>
  <c r="AA281" i="1" s="1"/>
  <c r="H281" i="1"/>
  <c r="S281" i="1"/>
  <c r="K281" i="1" a="1"/>
  <c r="K281" i="1" s="1"/>
  <c r="W281" i="1"/>
  <c r="E281" i="1"/>
  <c r="A282" i="1" a="1"/>
  <c r="A282" i="1" s="1"/>
  <c r="S282" i="1" s="1"/>
  <c r="O281" i="1" a="1"/>
  <c r="O281" i="1" s="1"/>
  <c r="AA282" i="1" l="1" a="1"/>
  <c r="AA282" i="1" s="1"/>
  <c r="H282" i="1"/>
  <c r="E282" i="1"/>
  <c r="K282" i="1" a="1"/>
  <c r="K282" i="1" s="1"/>
  <c r="W282" i="1"/>
  <c r="A283" i="1" a="1"/>
  <c r="A283" i="1" s="1"/>
  <c r="S283" i="1" s="1"/>
  <c r="O282" i="1" a="1"/>
  <c r="O282" i="1" s="1"/>
  <c r="E283" i="1"/>
  <c r="K283" i="1" l="1" a="1"/>
  <c r="K283" i="1" s="1"/>
  <c r="AA283" i="1" a="1"/>
  <c r="AA283" i="1" s="1"/>
  <c r="H283" i="1"/>
  <c r="W283" i="1"/>
  <c r="A284" i="1" a="1"/>
  <c r="A284" i="1" s="1"/>
  <c r="W284" i="1" s="1"/>
  <c r="O283" i="1" a="1"/>
  <c r="O283" i="1" s="1"/>
  <c r="E284" i="1" l="1"/>
  <c r="K284" i="1" a="1"/>
  <c r="K284" i="1" s="1"/>
  <c r="AA284" i="1" a="1"/>
  <c r="AA284" i="1" s="1"/>
  <c r="H284" i="1"/>
  <c r="S284" i="1"/>
  <c r="A285" i="1" a="1"/>
  <c r="A285" i="1" s="1"/>
  <c r="W285" i="1" s="1"/>
  <c r="O284" i="1" a="1"/>
  <c r="O284" i="1" s="1"/>
  <c r="E285" i="1"/>
  <c r="S285" i="1"/>
  <c r="K285" i="1" l="1" a="1"/>
  <c r="K285" i="1" s="1"/>
  <c r="AA285" i="1" a="1"/>
  <c r="AA285" i="1" s="1"/>
  <c r="H285" i="1"/>
  <c r="A286" i="1" a="1"/>
  <c r="A286" i="1" s="1"/>
  <c r="S286" i="1" s="1"/>
  <c r="O285" i="1" a="1"/>
  <c r="O285" i="1" s="1"/>
  <c r="AA286" i="1" l="1" a="1"/>
  <c r="AA286" i="1" s="1"/>
  <c r="H286" i="1"/>
  <c r="K286" i="1" a="1"/>
  <c r="K286" i="1" s="1"/>
  <c r="E286" i="1"/>
  <c r="W286" i="1"/>
  <c r="A287" i="1" a="1"/>
  <c r="A287" i="1" s="1"/>
  <c r="O286" i="1" a="1"/>
  <c r="O286" i="1" s="1"/>
  <c r="AA287" i="1" l="1" a="1"/>
  <c r="AA287" i="1" s="1"/>
  <c r="H287" i="1"/>
  <c r="E287" i="1"/>
  <c r="K287" i="1" a="1"/>
  <c r="K287" i="1" s="1"/>
  <c r="W287" i="1"/>
  <c r="S287" i="1"/>
  <c r="A288" i="1" a="1"/>
  <c r="A288" i="1" s="1"/>
  <c r="O287" i="1" a="1"/>
  <c r="O287" i="1" s="1"/>
  <c r="AA288" i="1" l="1" a="1"/>
  <c r="AA288" i="1" s="1"/>
  <c r="H288" i="1"/>
  <c r="K288" i="1" a="1"/>
  <c r="K288" i="1" s="1"/>
  <c r="E288" i="1"/>
  <c r="W288" i="1"/>
  <c r="S288" i="1"/>
  <c r="A289" i="1" a="1"/>
  <c r="A289" i="1" s="1"/>
  <c r="H289" i="1" s="1"/>
  <c r="O288" i="1" a="1"/>
  <c r="O288" i="1" s="1"/>
  <c r="E289" i="1" l="1"/>
  <c r="K289" i="1" a="1"/>
  <c r="K289" i="1" s="1"/>
  <c r="W289" i="1"/>
  <c r="AA289" i="1" a="1"/>
  <c r="AA289" i="1" s="1"/>
  <c r="S289" i="1"/>
  <c r="A290" i="1" a="1"/>
  <c r="A290" i="1" s="1"/>
  <c r="O289" i="1" a="1"/>
  <c r="O289" i="1" s="1"/>
  <c r="AA290" i="1" l="1" a="1"/>
  <c r="AA290" i="1" s="1"/>
  <c r="H290" i="1"/>
  <c r="E290" i="1"/>
  <c r="K290" i="1" a="1"/>
  <c r="K290" i="1" s="1"/>
  <c r="W290" i="1"/>
  <c r="S290" i="1"/>
  <c r="A291" i="1" a="1"/>
  <c r="A291" i="1" s="1"/>
  <c r="W291" i="1" s="1"/>
  <c r="O290" i="1" a="1"/>
  <c r="O290" i="1" s="1"/>
  <c r="E291" i="1" l="1"/>
  <c r="S291" i="1"/>
  <c r="K291" i="1" a="1"/>
  <c r="K291" i="1" s="1"/>
  <c r="AA291" i="1" a="1"/>
  <c r="AA291" i="1" s="1"/>
  <c r="H291" i="1"/>
  <c r="A292" i="1" a="1"/>
  <c r="A292" i="1" s="1"/>
  <c r="W292" i="1" s="1"/>
  <c r="O291" i="1" a="1"/>
  <c r="O291" i="1" s="1"/>
  <c r="E292" i="1"/>
  <c r="K292" i="1" l="1" a="1"/>
  <c r="K292" i="1" s="1"/>
  <c r="S292" i="1"/>
  <c r="AA292" i="1" a="1"/>
  <c r="AA292" i="1" s="1"/>
  <c r="H292" i="1"/>
  <c r="A293" i="1" a="1"/>
  <c r="A293" i="1" s="1"/>
  <c r="O292" i="1" a="1"/>
  <c r="O292" i="1" s="1"/>
  <c r="AA293" i="1" l="1" a="1"/>
  <c r="AA293" i="1" s="1"/>
  <c r="H293" i="1"/>
  <c r="S293" i="1"/>
  <c r="W293" i="1"/>
  <c r="E293" i="1"/>
  <c r="K293" i="1" a="1"/>
  <c r="K293" i="1" s="1"/>
  <c r="A294" i="1" a="1"/>
  <c r="A294" i="1" s="1"/>
  <c r="O293" i="1" a="1"/>
  <c r="O293" i="1" s="1"/>
  <c r="AA294" i="1" l="1" a="1"/>
  <c r="AA294" i="1" s="1"/>
  <c r="H294" i="1"/>
  <c r="S294" i="1"/>
  <c r="W294" i="1"/>
  <c r="E294" i="1"/>
  <c r="K294" i="1" a="1"/>
  <c r="K294" i="1" s="1"/>
  <c r="A295" i="1" a="1"/>
  <c r="A295" i="1" s="1"/>
  <c r="E295" i="1" s="1"/>
  <c r="O294" i="1" a="1"/>
  <c r="O294" i="1" s="1"/>
  <c r="K295" i="1" l="1" a="1"/>
  <c r="K295" i="1" s="1"/>
  <c r="AA295" i="1" a="1"/>
  <c r="AA295" i="1" s="1"/>
  <c r="H295" i="1"/>
  <c r="W295" i="1"/>
  <c r="S295" i="1"/>
  <c r="A296" i="1" a="1"/>
  <c r="A296" i="1" s="1"/>
  <c r="O295" i="1" a="1"/>
  <c r="O295" i="1" s="1"/>
  <c r="AA296" i="1" l="1" a="1"/>
  <c r="AA296" i="1" s="1"/>
  <c r="H296" i="1"/>
  <c r="K296" i="1" a="1"/>
  <c r="K296" i="1" s="1"/>
  <c r="E296" i="1"/>
  <c r="S296" i="1"/>
  <c r="W296" i="1"/>
  <c r="A297" i="1" a="1"/>
  <c r="A297" i="1" s="1"/>
  <c r="H297" i="1" s="1"/>
  <c r="O296" i="1" a="1"/>
  <c r="O296" i="1" s="1"/>
  <c r="S297" i="1" l="1"/>
  <c r="AA297" i="1" a="1"/>
  <c r="AA297" i="1" s="1"/>
  <c r="K297" i="1" a="1"/>
  <c r="K297" i="1" s="1"/>
  <c r="W297" i="1"/>
  <c r="E297" i="1"/>
  <c r="A298" i="1" a="1"/>
  <c r="A298" i="1" s="1"/>
  <c r="H298" i="1" s="1"/>
  <c r="O297" i="1" a="1"/>
  <c r="O297" i="1" s="1"/>
  <c r="W298" i="1" l="1"/>
  <c r="E298" i="1"/>
  <c r="K298" i="1" a="1"/>
  <c r="K298" i="1" s="1"/>
  <c r="AA298" i="1" a="1"/>
  <c r="AA298" i="1" s="1"/>
  <c r="S298" i="1"/>
  <c r="A299" i="1" a="1"/>
  <c r="A299" i="1" s="1"/>
  <c r="O298" i="1" a="1"/>
  <c r="O298" i="1" s="1"/>
  <c r="S299" i="1"/>
  <c r="K299" i="1" a="1"/>
  <c r="K299" i="1" s="1"/>
  <c r="AA299" i="1" l="1" a="1"/>
  <c r="AA299" i="1" s="1"/>
  <c r="H299" i="1"/>
  <c r="W299" i="1"/>
  <c r="E299" i="1"/>
  <c r="A300" i="1" a="1"/>
  <c r="A300" i="1" s="1"/>
  <c r="O299" i="1" a="1"/>
  <c r="O299" i="1" s="1"/>
  <c r="AA300" i="1" l="1" a="1"/>
  <c r="AA300" i="1" s="1"/>
  <c r="H300" i="1"/>
  <c r="S300" i="1"/>
  <c r="E300" i="1"/>
  <c r="K300" i="1" a="1"/>
  <c r="K300" i="1" s="1"/>
  <c r="W300" i="1"/>
  <c r="A301" i="1" a="1"/>
  <c r="A301" i="1" s="1"/>
  <c r="O300" i="1" a="1"/>
  <c r="O300" i="1" s="1"/>
  <c r="AA301" i="1" l="1" a="1"/>
  <c r="AA301" i="1" s="1"/>
  <c r="H301" i="1"/>
  <c r="S301" i="1"/>
  <c r="E301" i="1"/>
  <c r="K301" i="1" a="1"/>
  <c r="K301" i="1" s="1"/>
  <c r="W301" i="1"/>
  <c r="A302" i="1" a="1"/>
  <c r="A302" i="1" s="1"/>
  <c r="O301" i="1" a="1"/>
  <c r="O301" i="1" s="1"/>
  <c r="AA302" i="1" l="1" a="1"/>
  <c r="AA302" i="1" s="1"/>
  <c r="H302" i="1"/>
  <c r="E302" i="1"/>
  <c r="K302" i="1" a="1"/>
  <c r="K302" i="1" s="1"/>
  <c r="W302" i="1"/>
  <c r="S302" i="1"/>
  <c r="A303" i="1" a="1"/>
  <c r="A303" i="1" s="1"/>
  <c r="S303" i="1" s="1"/>
  <c r="O302" i="1" a="1"/>
  <c r="O302" i="1" s="1"/>
  <c r="K303" i="1" a="1"/>
  <c r="K303" i="1" s="1"/>
  <c r="W303" i="1" l="1"/>
  <c r="AA303" i="1" a="1"/>
  <c r="AA303" i="1" s="1"/>
  <c r="H303" i="1"/>
  <c r="E303" i="1"/>
  <c r="A304" i="1" a="1"/>
  <c r="A304" i="1" s="1"/>
  <c r="E304" i="1" s="1"/>
  <c r="O303" i="1" a="1"/>
  <c r="O303" i="1" s="1"/>
  <c r="S304" i="1" l="1"/>
  <c r="AA304" i="1" a="1"/>
  <c r="AA304" i="1" s="1"/>
  <c r="H304" i="1"/>
  <c r="W304" i="1"/>
  <c r="K304" i="1" a="1"/>
  <c r="K304" i="1" s="1"/>
  <c r="A305" i="1" a="1"/>
  <c r="A305" i="1" s="1"/>
  <c r="O304" i="1" a="1"/>
  <c r="O304" i="1" s="1"/>
  <c r="K305" i="1" l="1" a="1"/>
  <c r="K305" i="1" s="1"/>
  <c r="I28" i="1" s="1"/>
  <c r="H305" i="1"/>
  <c r="E305" i="1"/>
  <c r="W305" i="1"/>
  <c r="S305" i="1"/>
  <c r="O305" i="1" a="1"/>
  <c r="O305" i="1" s="1"/>
  <c r="I29" i="1" s="1"/>
  <c r="AA305" i="1" a="1"/>
  <c r="AA305" i="1" s="1"/>
  <c r="I30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<sst xmlns="http://schemas.openxmlformats.org/spreadsheetml/2006/main" count="153" uniqueCount="111">
  <si>
    <t>Inputs</t>
  </si>
  <si>
    <t>N/A</t>
  </si>
  <si>
    <t>Dimensions</t>
  </si>
  <si>
    <t>Results</t>
  </si>
  <si>
    <t>Bottom Layer</t>
  </si>
  <si>
    <t>Top
Layer</t>
  </si>
  <si>
    <t>Total</t>
  </si>
  <si>
    <t>Height</t>
  </si>
  <si>
    <t># of Modules</t>
  </si>
  <si>
    <t># of Platens</t>
  </si>
  <si>
    <t># of Side Panels</t>
  </si>
  <si>
    <t># of Columns</t>
  </si>
  <si>
    <t># of Stacking Pins</t>
  </si>
  <si>
    <t>Module Footprint</t>
  </si>
  <si>
    <t>Module Count</t>
  </si>
  <si>
    <t>Module Perimeter</t>
  </si>
  <si>
    <t>Side Panel Count</t>
  </si>
  <si>
    <t>1st Layer</t>
  </si>
  <si>
    <t>2nd Layer</t>
  </si>
  <si>
    <t>Module Height</t>
  </si>
  <si>
    <t>Module Capacity</t>
  </si>
  <si>
    <t>Stone Footprint</t>
  </si>
  <si>
    <t>Stone Perimeter</t>
  </si>
  <si>
    <t>Stone Porosity</t>
  </si>
  <si>
    <t>Excavation Footprint</t>
  </si>
  <si>
    <t>ft</t>
  </si>
  <si>
    <t>Module Void Space</t>
  </si>
  <si>
    <t>%</t>
  </si>
  <si>
    <t>Stage Storage</t>
  </si>
  <si>
    <t>in</t>
  </si>
  <si>
    <t># of 10" Port Kit(s)</t>
  </si>
  <si>
    <t>Stone Backfill Dimensions</t>
  </si>
  <si>
    <t>Typical stone dimensions:</t>
  </si>
  <si>
    <t>6" below, 12" above, 12" side fill</t>
  </si>
  <si>
    <t>Module Bed Dimensions</t>
  </si>
  <si>
    <t>to Edge of Stone Backfill</t>
  </si>
  <si>
    <r>
      <t>ft</t>
    </r>
    <r>
      <rPr>
        <vertAlign val="superscript"/>
        <sz val="11"/>
        <color theme="1"/>
        <rFont val="Calibri"/>
        <family val="2"/>
        <scheme val="minor"/>
      </rPr>
      <t>2</t>
    </r>
  </si>
  <si>
    <t xml:space="preserve">Height of Modules: </t>
  </si>
  <si>
    <t xml:space="preserve">Add Impermeable Liner to System: </t>
  </si>
  <si>
    <t xml:space="preserve">Project Name: </t>
  </si>
  <si>
    <t xml:space="preserve">Date: </t>
  </si>
  <si>
    <t xml:space="preserve">Stone Porosity: </t>
  </si>
  <si>
    <r>
      <t>ft</t>
    </r>
    <r>
      <rPr>
        <vertAlign val="superscript"/>
        <sz val="11"/>
        <color theme="1"/>
        <rFont val="Calibri"/>
        <family val="2"/>
        <scheme val="minor"/>
      </rPr>
      <t>3</t>
    </r>
  </si>
  <si>
    <t xml:space="preserve">     Typical StormTank design does not require an impermeable liner</t>
  </si>
  <si>
    <t xml:space="preserve">Footprint: </t>
  </si>
  <si>
    <t xml:space="preserve">Perimeter: </t>
  </si>
  <si>
    <t xml:space="preserve">Stone Below Modules: </t>
  </si>
  <si>
    <t xml:space="preserve">Stone Above Modules: </t>
  </si>
  <si>
    <t xml:space="preserve">Bottom of Stone Elevation: </t>
  </si>
  <si>
    <t xml:space="preserve">Storage Volume in Stone Backfill: </t>
  </si>
  <si>
    <t xml:space="preserve">Storage Volume in Modules Only: </t>
  </si>
  <si>
    <t xml:space="preserve">Total Storage Volume Provided: </t>
  </si>
  <si>
    <t xml:space="preserve">Required Stone Backfill: </t>
  </si>
  <si>
    <r>
      <t>yd</t>
    </r>
    <r>
      <rPr>
        <vertAlign val="superscript"/>
        <sz val="11"/>
        <color theme="1"/>
        <rFont val="Calibri"/>
        <family val="2"/>
        <scheme val="minor"/>
      </rPr>
      <t>3</t>
    </r>
  </si>
  <si>
    <r>
      <t>yd</t>
    </r>
    <r>
      <rPr>
        <vertAlign val="superscript"/>
        <sz val="11"/>
        <color theme="1"/>
        <rFont val="Calibri"/>
        <family val="2"/>
        <scheme val="minor"/>
      </rPr>
      <t>2</t>
    </r>
  </si>
  <si>
    <t>Estimated Geotextile - Outside of Modules</t>
  </si>
  <si>
    <t>Estimated Geotextile - Outside of Stone</t>
  </si>
  <si>
    <t>Estimated Impermeable Liner</t>
  </si>
  <si>
    <t>StormTank Part Quantities:</t>
  </si>
  <si>
    <t xml:space="preserve">StormTank.com </t>
  </si>
  <si>
    <t>Additional resources (CAD files, installation guidance, etc) available at:</t>
  </si>
  <si>
    <t>Maximum Grade (96" from top of Module to grade):</t>
  </si>
  <si>
    <t xml:space="preserve">Top of Module: </t>
  </si>
  <si>
    <t xml:space="preserve">Bottom of Module: </t>
  </si>
  <si>
    <t xml:space="preserve">Bottom of Stone: </t>
  </si>
  <si>
    <t>Min Grade (HS-25 Loading, 24" from top of Module to grade):</t>
  </si>
  <si>
    <t xml:space="preserve">Min Grade (HS-20 Loading, 21" from top of Module to grade): </t>
  </si>
  <si>
    <t>Height of System</t>
  </si>
  <si>
    <t>(in)</t>
  </si>
  <si>
    <t>Elevation</t>
  </si>
  <si>
    <t>(ft)</t>
  </si>
  <si>
    <t>Incremental Module Storage</t>
  </si>
  <si>
    <t>Incremental Stone Storage</t>
  </si>
  <si>
    <t>Module &amp; Stone Stage Storage</t>
  </si>
  <si>
    <t>Stage</t>
  </si>
  <si>
    <t>Cumulative System Volume</t>
  </si>
  <si>
    <r>
      <t xml:space="preserve"> (ft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</si>
  <si>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t>Module Stage Storage Per Inch</t>
  </si>
  <si>
    <t>ft^3</t>
  </si>
  <si>
    <t>#</t>
  </si>
  <si>
    <t xml:space="preserve">Number of Pipe Inlets Requiring Debris Row Section: </t>
  </si>
  <si>
    <t>Height (in)</t>
  </si>
  <si>
    <t>Total Module Storage Volume</t>
  </si>
  <si>
    <t>Volume of Module Bed</t>
  </si>
  <si>
    <t>Height from Bottom to Top of Stone</t>
  </si>
  <si>
    <t>100% System Volume to Outside of Stone</t>
  </si>
  <si>
    <t>Just Stone Volume at 100% Voids</t>
  </si>
  <si>
    <t>Geotextile Around Modules</t>
  </si>
  <si>
    <t>Geotextile Around Stone</t>
  </si>
  <si>
    <t>Required Stone Backfill</t>
  </si>
  <si>
    <t>Estimated Imp. Liner - Outside of Stone</t>
  </si>
  <si>
    <t>Estimated Imp. Liner - Outside of Modules</t>
  </si>
  <si>
    <t>&lt;= Top of Stone</t>
  </si>
  <si>
    <t>Stone Void %</t>
  </si>
  <si>
    <t>All</t>
  </si>
  <si>
    <t>No</t>
  </si>
  <si>
    <t>Stone Storage Included:</t>
  </si>
  <si>
    <t xml:space="preserve">Top of Stone: </t>
  </si>
  <si>
    <t>Module Height (in)</t>
  </si>
  <si>
    <t>Number of Observation Ports</t>
  </si>
  <si>
    <t>Counted Stone Volume (Minus Top, Before Void Ratio)</t>
  </si>
  <si>
    <t>Counted Stone Volume (None)</t>
  </si>
  <si>
    <t>Counted Stone Volume (Minus Bottom, Before Void Ratio)</t>
  </si>
  <si>
    <t>Counted Storage Volume in Stone with Void Ratio</t>
  </si>
  <si>
    <t xml:space="preserve">Total Estimated Geotextile Fabric: </t>
  </si>
  <si>
    <t>1. Layout StormTank Modules in CAD using rectangular blocks 18" wide and 36" long</t>
  </si>
  <si>
    <t>2. Outline the perimeter of the StormTank Module bed with a polyline</t>
  </si>
  <si>
    <t>3. Enter the area and perimeter of the Modules bed polyline in the Footprint and Perimeter fields listed under Module Bed Dimensions</t>
  </si>
  <si>
    <t>4. Offset the Module bed polyline by the intended stone side fill width (12" minimum) to create the outline of the excavation footprint</t>
  </si>
  <si>
    <t>5. Enter the area and perimeter of the excavation footprint polyline in the Footprint and Perimeter fields listed under Excavation Footprint</t>
  </si>
  <si>
    <t>Instructions for entering the footprint &amp; perimeter of non-rectangular StormTank bed designs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</si>
</sst>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7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9" fillId="0" borderId="0" xfId="2" applyFont="1" applyAlignment="1" applyProtection="1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wrapText="1"/>
    </xf>
    <xf numFmtId="0" fontId="5" fillId="0" borderId="0" xfId="0" applyFont="1" applyAlignment="1">
      <alignment vertical="center"/>
    </xf>
    <xf numFmtId="0" fontId="0" fillId="0" borderId="4" xfId="0" applyBorder="1"/>
    <xf numFmtId="4" fontId="0" fillId="0" borderId="0" xfId="0" applyNumberFormat="1" applyAlignment="1">
      <alignment horizontal="center" vertical="center"/>
    </xf>
    <xf numFmtId="0" fontId="5" fillId="0" borderId="0" xfId="0" applyFont="1"/>
    <xf numFmtId="165" fontId="0" fillId="0" borderId="0" xfId="0" applyNumberFormat="1" applyAlignment="1">
      <alignment vertical="center"/>
    </xf>
    <xf numFmtId="0" fontId="6" fillId="0" borderId="0" xfId="0" applyFont="1" applyAlignment="1">
      <alignment horizontal="right" vertical="center"/>
    </xf>
    <xf numFmtId="4" fontId="5" fillId="0" borderId="0" xfId="0" applyNumberFormat="1" applyFont="1" applyAlignment="1">
      <alignment wrapText="1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0" fontId="0" fillId="0" borderId="0" xfId="1" applyNumberFormat="1" applyFont="1" applyAlignment="1" applyProtection="1">
      <alignment horizontal="center"/>
    </xf>
    <xf numFmtId="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5" fillId="0" borderId="6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4" fontId="0" fillId="0" borderId="1" xfId="0" applyNumberFormat="1" applyBorder="1" applyAlignment="1">
      <alignment horizontal="center"/>
    </xf>
    <xf numFmtId="0" fontId="6" fillId="0" borderId="0" xfId="0" applyFont="1" applyAlignment="1">
      <alignment horizontal="left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4" fontId="0" fillId="0" borderId="5" xfId="0" applyNumberFormat="1" applyBorder="1" applyAlignment="1">
      <alignment horizontal="center" wrapText="1"/>
    </xf>
    <xf numFmtId="4" fontId="0" fillId="0" borderId="4" xfId="0" applyNumberFormat="1" applyBorder="1" applyAlignment="1">
      <alignment horizontal="center" wrapText="1"/>
    </xf>
    <xf numFmtId="1" fontId="0" fillId="0" borderId="4" xfId="0" applyNumberFormat="1" applyBorder="1" applyAlignment="1">
      <alignment horizontal="center" wrapText="1"/>
    </xf>
    <xf numFmtId="1" fontId="0" fillId="0" borderId="5" xfId="0" applyNumberFormat="1" applyBorder="1" applyAlignment="1">
      <alignment horizontal="center" wrapText="1"/>
    </xf>
    <xf numFmtId="0" fontId="9" fillId="0" borderId="0" xfId="2" applyFont="1" applyAlignment="1" applyProtection="1">
      <alignment horizontal="center"/>
    </xf>
    <xf numFmtId="2" fontId="0" fillId="3" borderId="1" xfId="0" applyNumberFormat="1" applyFill="1" applyBorder="1" applyAlignment="1">
      <alignment horizontal="center"/>
    </xf>
    <xf numFmtId="3" fontId="0" fillId="0" borderId="4" xfId="0" applyNumberForma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0" fillId="0" borderId="1" xfId="0" applyBorder="1"/>
    <xf numFmtId="0" fontId="4" fillId="2" borderId="0" xfId="0" applyFont="1" applyFill="1" applyAlignment="1">
      <alignment horizontal="center" textRotation="90"/>
    </xf>
    <xf numFmtId="3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right" vertical="center"/>
    </xf>
    <xf numFmtId="0" fontId="4" fillId="2" borderId="0" xfId="0" applyFont="1" applyFill="1" applyAlignment="1">
      <alignment horizontal="center"/>
    </xf>
    <xf numFmtId="4" fontId="0" fillId="0" borderId="4" xfId="0" applyNumberFormat="1" applyBorder="1" applyAlignment="1">
      <alignment horizontal="center" vertical="center"/>
    </xf>
    <xf numFmtId="0" fontId="0" fillId="0" borderId="5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textRotation="90"/>
    </xf>
    <xf numFmtId="9" fontId="0" fillId="0" borderId="4" xfId="0" applyNumberFormat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 wrapText="1"/>
    </xf>
    <xf numFmtId="166" fontId="0" fillId="0" borderId="1" xfId="0" applyNumberFormat="1" applyBorder="1" applyAlignment="1">
      <alignment horizontal="center" vertical="center"/>
    </xf>
    <xf numFmtId="14" fontId="0" fillId="0" borderId="4" xfId="0" applyNumberFormat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4" fontId="0" fillId="0" borderId="4" xfId="0" applyNumberFormat="1" applyBorder="1" applyAlignment="1" applyProtection="1">
      <alignment horizontal="center"/>
      <protection locked="0"/>
    </xf>
    <xf numFmtId="166" fontId="0" fillId="0" borderId="5" xfId="0" applyNumberFormat="1" applyBorder="1" applyAlignment="1" applyProtection="1">
      <alignment horizontal="center"/>
      <protection locked="0"/>
    </xf>
    <xf numFmtId="4" fontId="0" fillId="0" borderId="5" xfId="0" applyNumberFormat="1" applyBorder="1" applyAlignment="1" applyProtection="1">
      <alignment horizontal="center"/>
      <protection locked="0"/>
    </xf>
  </cellXfs>
  <cellStyles count="3">
    <cellStyle name="Hyperlink" xfId="2" builtinId="8"/>
    <cellStyle name="Normal" xfId="0" builtinId="0"/>
    <cellStyle name="Percent" xfId="1" builtinId="5"/>
  </cellStyles>
  <dxfs count="2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FF004F00"/>
      <color rgb="FF005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9</xdr:col>
      <xdr:colOff>28575</xdr:colOff>
      <xdr:row>3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05A2B0B-904B-3A5A-4761-36EE720151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000" b="15000"/>
        <a:stretch>
          <a:fillRect/>
        </a:stretch>
      </xdr:blipFill>
      <xdr:spPr>
        <a:xfrm>
          <a:off x="0" y="19050"/>
          <a:ext cx="2857500" cy="657225"/>
        </a:xfrm>
        <a:prstGeom prst="rect">
          <a:avLst/>
        </a:prstGeom>
        <a:solidFill>
          <a:sysClr val="window" lastClr="FFFFFF"/>
        </a:solidFill>
      </xdr:spPr>
    </xdr:pic>
    <xdr:clientData/>
  </xdr:twoCellAnchor>
  <xdr:twoCellAnchor editAs="oneCell">
    <xdr:from>
      <xdr:col>28</xdr:col>
      <xdr:colOff>38100</xdr:colOff>
      <xdr:row>10</xdr:row>
      <xdr:rowOff>47624</xdr:rowOff>
    </xdr:from>
    <xdr:to>
      <xdr:col>65</xdr:col>
      <xdr:colOff>269351</xdr:colOff>
      <xdr:row>33</xdr:row>
      <xdr:rowOff>85725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CB929F1-D06A-AB60-3AF5-98E2AAF5A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4875" y="1952624"/>
          <a:ext cx="11861276" cy="4419601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tormwater.brentwoodindustrie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2:BN305"/>
  <sheetViews>
    <sheetView tabSelected="1" workbookViewId="0">
      <selection activeCell="V7" sqref="V7:Y7"/>
    </sheetView>
  </sheetViews>
  <sheetFormatPr defaultColWidth="4.7109375" defaultRowHeight="15" customHeight="1" x14ac:dyDescent="0.25"/>
  <sheetData>
    <row r="2" spans="1:66" ht="15" customHeight="1" x14ac:dyDescent="0.25"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66" ht="15" customHeight="1" x14ac:dyDescent="0.25">
      <c r="K3" s="9"/>
      <c r="L3" s="61" t="s">
        <v>60</v>
      </c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66" ht="15" customHeight="1" thickBot="1" x14ac:dyDescent="0.3">
      <c r="K4" s="11"/>
      <c r="L4" s="53" t="s">
        <v>59</v>
      </c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 spans="1:66" ht="15" customHeight="1" x14ac:dyDescent="0.25">
      <c r="AC5" s="32" t="s">
        <v>110</v>
      </c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4"/>
    </row>
    <row r="6" spans="1:66" ht="15" customHeight="1" x14ac:dyDescent="0.25">
      <c r="A6" s="58" t="s">
        <v>0</v>
      </c>
      <c r="B6" s="63" t="s">
        <v>39</v>
      </c>
      <c r="C6" s="63"/>
      <c r="D6" s="63"/>
      <c r="E6" s="63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R6" s="58" t="s">
        <v>2</v>
      </c>
      <c r="S6" s="41" t="s">
        <v>34</v>
      </c>
      <c r="T6" s="41"/>
      <c r="U6" s="41"/>
      <c r="V6" s="41"/>
      <c r="W6" s="41"/>
      <c r="X6" s="41"/>
      <c r="Y6" s="41"/>
      <c r="Z6" s="41"/>
      <c r="AC6" s="35" t="s">
        <v>105</v>
      </c>
      <c r="BN6" s="36"/>
    </row>
    <row r="7" spans="1:66" ht="15" customHeight="1" x14ac:dyDescent="0.25">
      <c r="A7" s="68"/>
      <c r="R7" s="58"/>
      <c r="U7" s="14" t="s">
        <v>44</v>
      </c>
      <c r="V7" s="75">
        <v>7497</v>
      </c>
      <c r="W7" s="75"/>
      <c r="X7" s="75"/>
      <c r="Y7" s="75"/>
      <c r="Z7" t="s">
        <v>36</v>
      </c>
      <c r="AC7" s="35" t="s">
        <v>106</v>
      </c>
      <c r="BN7" s="36"/>
    </row>
    <row r="8" spans="1:66" ht="15" customHeight="1" x14ac:dyDescent="0.25">
      <c r="A8" s="68"/>
      <c r="M8" s="14" t="s">
        <v>40</v>
      </c>
      <c r="N8" s="72"/>
      <c r="O8" s="46"/>
      <c r="P8" s="46"/>
      <c r="R8" s="58"/>
      <c r="U8" s="14" t="s">
        <v>45</v>
      </c>
      <c r="V8" s="76">
        <v>396</v>
      </c>
      <c r="W8" s="76"/>
      <c r="X8" s="76"/>
      <c r="Y8" s="76"/>
      <c r="Z8" t="s">
        <v>25</v>
      </c>
      <c r="AC8" s="35" t="s">
        <v>107</v>
      </c>
      <c r="BN8" s="36"/>
    </row>
    <row r="9" spans="1:66" ht="15" customHeight="1" x14ac:dyDescent="0.25">
      <c r="A9" s="68"/>
      <c r="R9" s="58"/>
      <c r="AC9" s="35" t="s">
        <v>108</v>
      </c>
      <c r="BN9" s="36"/>
    </row>
    <row r="10" spans="1:66" ht="15" customHeight="1" x14ac:dyDescent="0.25">
      <c r="A10" s="68"/>
      <c r="R10" s="58"/>
      <c r="S10" s="41" t="s">
        <v>24</v>
      </c>
      <c r="T10" s="41"/>
      <c r="U10" s="41"/>
      <c r="V10" s="41"/>
      <c r="W10" s="41"/>
      <c r="X10" s="41"/>
      <c r="Y10" s="41"/>
      <c r="Z10" s="41"/>
      <c r="AC10" s="35" t="s">
        <v>109</v>
      </c>
      <c r="BN10" s="36"/>
    </row>
    <row r="11" spans="1:66" ht="15" customHeight="1" x14ac:dyDescent="0.25">
      <c r="A11" s="6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58"/>
      <c r="S11" s="41" t="s">
        <v>35</v>
      </c>
      <c r="T11" s="41"/>
      <c r="U11" s="41"/>
      <c r="V11" s="41"/>
      <c r="W11" s="41"/>
      <c r="X11" s="41"/>
      <c r="Y11" s="41"/>
      <c r="Z11" s="41"/>
      <c r="AC11" s="35"/>
      <c r="BN11" s="36"/>
    </row>
    <row r="12" spans="1:66" ht="15" customHeight="1" x14ac:dyDescent="0.25">
      <c r="A12" s="6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58"/>
      <c r="U12" s="14" t="s">
        <v>44</v>
      </c>
      <c r="V12" s="75">
        <v>7897</v>
      </c>
      <c r="W12" s="75"/>
      <c r="X12" s="75"/>
      <c r="Y12" s="75"/>
      <c r="Z12" t="s">
        <v>36</v>
      </c>
      <c r="AC12" s="35"/>
      <c r="BN12" s="36"/>
    </row>
    <row r="13" spans="1:66" ht="15" customHeight="1" x14ac:dyDescent="0.25">
      <c r="A13" s="68"/>
      <c r="M13" s="14" t="s">
        <v>37</v>
      </c>
      <c r="N13" s="46">
        <v>36</v>
      </c>
      <c r="O13" s="46"/>
      <c r="P13" s="15" t="s">
        <v>29</v>
      </c>
      <c r="R13" s="58"/>
      <c r="U13" s="14" t="s">
        <v>45</v>
      </c>
      <c r="V13" s="77">
        <v>404</v>
      </c>
      <c r="W13" s="77"/>
      <c r="X13" s="77"/>
      <c r="Y13" s="77"/>
      <c r="Z13" t="s">
        <v>25</v>
      </c>
      <c r="AC13" s="35"/>
      <c r="BN13" s="36"/>
    </row>
    <row r="14" spans="1:66" ht="15" customHeight="1" x14ac:dyDescent="0.25">
      <c r="A14" s="68"/>
      <c r="B14" s="61" t="s">
        <v>96</v>
      </c>
      <c r="C14" s="61"/>
      <c r="D14" s="61"/>
      <c r="E14" s="61"/>
      <c r="M14" s="14"/>
      <c r="N14" s="41"/>
      <c r="O14" s="41"/>
      <c r="P14" s="15"/>
      <c r="R14" s="58"/>
      <c r="S14" s="17"/>
      <c r="T14" s="17"/>
      <c r="U14" s="17"/>
      <c r="V14" s="16"/>
      <c r="W14" s="16"/>
      <c r="X14" s="16"/>
      <c r="Y14" s="16"/>
      <c r="Z14" s="17"/>
      <c r="AC14" s="35"/>
      <c r="BN14" s="36"/>
    </row>
    <row r="15" spans="1:66" ht="15" customHeight="1" x14ac:dyDescent="0.25">
      <c r="A15" s="68"/>
      <c r="B15" s="61"/>
      <c r="C15" s="61"/>
      <c r="D15" s="61"/>
      <c r="E15" s="61"/>
      <c r="F15" s="46" t="s">
        <v>94</v>
      </c>
      <c r="G15" s="46"/>
      <c r="H15" s="46"/>
      <c r="I15" s="46"/>
      <c r="N15" s="14" t="s">
        <v>41</v>
      </c>
      <c r="O15" s="69">
        <v>0.4</v>
      </c>
      <c r="P15" s="69"/>
      <c r="R15" s="58"/>
      <c r="S15" s="41" t="s">
        <v>31</v>
      </c>
      <c r="T15" s="41"/>
      <c r="U15" s="41"/>
      <c r="V15" s="41"/>
      <c r="W15" s="41"/>
      <c r="X15" s="41"/>
      <c r="Y15" s="41"/>
      <c r="Z15" s="41"/>
      <c r="AC15" s="35"/>
      <c r="AF15" s="13"/>
      <c r="BN15" s="36"/>
    </row>
    <row r="16" spans="1:66" ht="15" customHeight="1" x14ac:dyDescent="0.25">
      <c r="A16" s="68"/>
      <c r="B16" s="9"/>
      <c r="C16" s="9"/>
      <c r="D16" s="9"/>
      <c r="E16" s="9"/>
      <c r="R16" s="58"/>
      <c r="W16" s="14" t="s">
        <v>46</v>
      </c>
      <c r="X16" s="46">
        <v>6</v>
      </c>
      <c r="Y16" s="46"/>
      <c r="Z16" t="s">
        <v>29</v>
      </c>
      <c r="AC16" s="35"/>
      <c r="BN16" s="36"/>
    </row>
    <row r="17" spans="1:66" ht="15" customHeight="1" x14ac:dyDescent="0.25">
      <c r="A17" s="68"/>
      <c r="M17" s="14" t="s">
        <v>48</v>
      </c>
      <c r="N17" s="44">
        <v>101</v>
      </c>
      <c r="O17" s="44"/>
      <c r="P17" t="s">
        <v>25</v>
      </c>
      <c r="R17" s="58"/>
      <c r="W17" s="14" t="s">
        <v>47</v>
      </c>
      <c r="X17" s="66">
        <v>12</v>
      </c>
      <c r="Y17" s="66"/>
      <c r="Z17" t="s">
        <v>29</v>
      </c>
      <c r="AC17" s="35"/>
      <c r="BN17" s="36"/>
    </row>
    <row r="18" spans="1:66" ht="15" customHeight="1" x14ac:dyDescent="0.25">
      <c r="A18" s="68"/>
      <c r="R18" s="58"/>
      <c r="T18" s="18"/>
      <c r="U18" s="18"/>
      <c r="V18" s="18"/>
      <c r="W18" s="18"/>
      <c r="X18" s="18"/>
      <c r="Y18" s="18"/>
      <c r="Z18" s="18"/>
      <c r="AC18" s="35"/>
      <c r="BN18" s="36"/>
    </row>
    <row r="19" spans="1:66" ht="15" customHeight="1" x14ac:dyDescent="0.25">
      <c r="A19" s="68"/>
      <c r="M19" s="14" t="s">
        <v>99</v>
      </c>
      <c r="N19" s="46">
        <v>5</v>
      </c>
      <c r="O19" s="46"/>
      <c r="R19" s="58"/>
      <c r="S19" s="62" t="s">
        <v>32</v>
      </c>
      <c r="T19" s="62"/>
      <c r="U19" s="62"/>
      <c r="V19" s="62"/>
      <c r="W19" s="62"/>
      <c r="X19" s="62"/>
      <c r="Y19" s="62"/>
      <c r="Z19" s="62"/>
      <c r="AC19" s="35"/>
      <c r="BN19" s="36"/>
    </row>
    <row r="20" spans="1:66" ht="15" customHeight="1" x14ac:dyDescent="0.25">
      <c r="A20" s="68"/>
      <c r="R20" s="58"/>
      <c r="S20" s="62" t="s">
        <v>33</v>
      </c>
      <c r="T20" s="62"/>
      <c r="U20" s="62"/>
      <c r="V20" s="62"/>
      <c r="W20" s="62"/>
      <c r="X20" s="62"/>
      <c r="Y20" s="62"/>
      <c r="Z20" s="62"/>
      <c r="AC20" s="35"/>
      <c r="BN20" s="36"/>
    </row>
    <row r="21" spans="1:66" ht="15" customHeight="1" x14ac:dyDescent="0.25">
      <c r="A21" s="68"/>
      <c r="I21" s="14"/>
      <c r="M21" s="14" t="s">
        <v>80</v>
      </c>
      <c r="N21" s="46">
        <v>2</v>
      </c>
      <c r="O21" s="46"/>
      <c r="R21" s="58"/>
      <c r="T21" s="18"/>
      <c r="U21" s="18"/>
      <c r="V21" s="18"/>
      <c r="W21" s="18"/>
      <c r="X21" s="18"/>
      <c r="Y21" s="18"/>
      <c r="Z21" s="18"/>
      <c r="AC21" s="35"/>
      <c r="BN21" s="36"/>
    </row>
    <row r="22" spans="1:66" ht="15" customHeight="1" x14ac:dyDescent="0.25">
      <c r="A22" s="68"/>
      <c r="R22" s="58"/>
      <c r="T22" s="18"/>
      <c r="U22" s="18"/>
      <c r="V22" s="18"/>
      <c r="W22" s="18"/>
      <c r="X22" s="18"/>
      <c r="Y22" s="18"/>
      <c r="Z22" s="18"/>
      <c r="AC22" s="35"/>
      <c r="BN22" s="36"/>
    </row>
    <row r="23" spans="1:66" ht="15" customHeight="1" x14ac:dyDescent="0.25">
      <c r="A23" s="68"/>
      <c r="I23" s="14" t="s">
        <v>38</v>
      </c>
      <c r="J23" s="45" t="s">
        <v>95</v>
      </c>
      <c r="K23" s="45"/>
      <c r="L23" s="45"/>
      <c r="M23" s="45"/>
      <c r="N23" s="45"/>
      <c r="O23" s="45"/>
      <c r="P23" s="45"/>
      <c r="Q23" s="17"/>
      <c r="R23" s="58"/>
      <c r="T23" s="18"/>
      <c r="U23" s="18"/>
      <c r="V23" s="18"/>
      <c r="W23" s="18"/>
      <c r="X23" s="18"/>
      <c r="Y23" s="18"/>
      <c r="Z23" s="18"/>
      <c r="AC23" s="35"/>
      <c r="BN23" s="36"/>
    </row>
    <row r="24" spans="1:66" ht="15" customHeight="1" x14ac:dyDescent="0.25">
      <c r="A24" s="68"/>
      <c r="B24" s="43" t="s">
        <v>43</v>
      </c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17"/>
      <c r="R24" s="58"/>
      <c r="AC24" s="35"/>
      <c r="BN24" s="36"/>
    </row>
    <row r="25" spans="1:66" ht="15" customHeight="1" x14ac:dyDescent="0.25">
      <c r="R25" s="9"/>
      <c r="AC25" s="35"/>
      <c r="BN25" s="36"/>
    </row>
    <row r="26" spans="1:66" ht="15" customHeight="1" x14ac:dyDescent="0.25">
      <c r="A26" s="64" t="s">
        <v>3</v>
      </c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C26" s="35"/>
      <c r="BN26" s="36"/>
    </row>
    <row r="27" spans="1:66" ht="15" customHeight="1" x14ac:dyDescent="0.25">
      <c r="A27" s="19"/>
      <c r="B27" s="19"/>
      <c r="C27" s="60"/>
      <c r="D27" s="60"/>
      <c r="E27" s="60"/>
      <c r="F27" s="60"/>
      <c r="G27" s="60"/>
      <c r="H27" s="60"/>
      <c r="I27" s="60"/>
      <c r="J27" s="60"/>
      <c r="K27" s="60"/>
      <c r="L27" s="60"/>
      <c r="O27" s="15"/>
      <c r="P27" s="56" t="s">
        <v>58</v>
      </c>
      <c r="Q27" s="56"/>
      <c r="R27" s="56"/>
      <c r="S27" s="56"/>
      <c r="T27" s="56"/>
      <c r="U27" s="56"/>
      <c r="V27" s="56"/>
      <c r="W27" s="56"/>
      <c r="X27" s="56"/>
      <c r="Y27" s="56"/>
      <c r="Z27" s="56"/>
      <c r="AC27" s="35"/>
      <c r="BN27" s="36"/>
    </row>
    <row r="28" spans="1:66" ht="15" customHeight="1" x14ac:dyDescent="0.25">
      <c r="A28" s="15"/>
      <c r="B28" s="15"/>
      <c r="C28" s="15"/>
      <c r="D28" s="15"/>
      <c r="E28" s="15"/>
      <c r="F28" s="15"/>
      <c r="G28" s="15"/>
      <c r="H28" s="12" t="s">
        <v>50</v>
      </c>
      <c r="I28" s="65">
        <f>SUM(K51:N305)</f>
        <v>21817.935999999998</v>
      </c>
      <c r="J28" s="65"/>
      <c r="K28" s="65"/>
      <c r="L28" s="15" t="s">
        <v>42</v>
      </c>
      <c r="U28" s="70" t="s">
        <v>4</v>
      </c>
      <c r="V28" s="70"/>
      <c r="W28" s="70" t="s">
        <v>5</v>
      </c>
      <c r="X28" s="70"/>
      <c r="Y28" s="70" t="s">
        <v>6</v>
      </c>
      <c r="Z28" s="70"/>
      <c r="AC28" s="35"/>
      <c r="BN28" s="36"/>
    </row>
    <row r="29" spans="1:66" ht="15" customHeight="1" x14ac:dyDescent="0.25">
      <c r="A29" s="15"/>
      <c r="B29" s="15"/>
      <c r="C29" s="15"/>
      <c r="D29" s="15"/>
      <c r="E29" s="15"/>
      <c r="F29" s="15"/>
      <c r="G29" s="15"/>
      <c r="H29" s="12" t="s">
        <v>49</v>
      </c>
      <c r="I29" s="65">
        <f>SUM(O51:R305)</f>
        <v>5218.200000000008</v>
      </c>
      <c r="J29" s="65"/>
      <c r="K29" s="65"/>
      <c r="L29" s="15" t="s">
        <v>42</v>
      </c>
      <c r="P29" s="20"/>
      <c r="Q29" s="20"/>
      <c r="R29" s="20"/>
      <c r="S29" s="20"/>
      <c r="T29" s="20"/>
      <c r="U29" s="70"/>
      <c r="V29" s="70"/>
      <c r="W29" s="70"/>
      <c r="X29" s="70"/>
      <c r="Y29" s="70"/>
      <c r="Z29" s="70"/>
      <c r="AC29" s="35"/>
      <c r="BN29" s="36"/>
    </row>
    <row r="30" spans="1:66" ht="15" customHeight="1" x14ac:dyDescent="0.25">
      <c r="A30" s="15"/>
      <c r="B30" s="15"/>
      <c r="C30" s="15"/>
      <c r="D30" s="15"/>
      <c r="E30" s="15"/>
      <c r="F30" s="15"/>
      <c r="G30" s="15"/>
      <c r="H30" s="12" t="s">
        <v>51</v>
      </c>
      <c r="I30" s="65">
        <f>I28+I29</f>
        <v>27036.136000000006</v>
      </c>
      <c r="J30" s="65"/>
      <c r="K30" s="65"/>
      <c r="L30" s="15" t="s">
        <v>42</v>
      </c>
      <c r="P30" s="57" t="s">
        <v>98</v>
      </c>
      <c r="Q30" s="57"/>
      <c r="R30" s="57"/>
      <c r="S30" s="57"/>
      <c r="T30" s="57"/>
      <c r="U30" s="71">
        <f>HLOOKUP($N$13,'Reference Data'!$B$80:$L$82,2)</f>
        <v>36</v>
      </c>
      <c r="V30" s="71"/>
      <c r="W30" s="71" t="str">
        <f>HLOOKUP($N$13,'Reference Data'!$B$80:$L$82,3)</f>
        <v>N/A</v>
      </c>
      <c r="X30" s="71"/>
      <c r="Y30" s="71">
        <f>N13</f>
        <v>36</v>
      </c>
      <c r="Z30" s="71"/>
      <c r="AC30" s="35"/>
      <c r="BN30" s="36"/>
    </row>
    <row r="31" spans="1:66" ht="15" customHeight="1" x14ac:dyDescent="0.25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57" t="s">
        <v>8</v>
      </c>
      <c r="Q31" s="57"/>
      <c r="R31" s="57"/>
      <c r="S31" s="57"/>
      <c r="T31" s="57"/>
      <c r="U31" s="59">
        <f>Computations!B3</f>
        <v>1666</v>
      </c>
      <c r="V31" s="59"/>
      <c r="W31" s="59" t="str">
        <f>IF($W$30="N/A","N/A",Computations!B3)</f>
        <v>N/A</v>
      </c>
      <c r="X31" s="59"/>
      <c r="Y31" s="59">
        <f>IF($W$30="N/A",U31,U31+W31)</f>
        <v>1666</v>
      </c>
      <c r="Z31" s="59"/>
      <c r="AC31" s="35"/>
      <c r="BN31" s="36"/>
    </row>
    <row r="32" spans="1:66" ht="15" customHeight="1" x14ac:dyDescent="0.25">
      <c r="A32" s="22"/>
      <c r="B32" s="15"/>
      <c r="C32" s="15"/>
      <c r="D32" s="15"/>
      <c r="E32" s="15"/>
      <c r="F32" s="15"/>
      <c r="G32" s="15"/>
      <c r="H32" s="12"/>
      <c r="I32" s="12" t="s">
        <v>52</v>
      </c>
      <c r="J32" s="55">
        <f>Computations!L7</f>
        <v>484</v>
      </c>
      <c r="K32" s="55"/>
      <c r="L32" s="15" t="s">
        <v>53</v>
      </c>
      <c r="M32" s="15"/>
      <c r="P32" s="57" t="s">
        <v>9</v>
      </c>
      <c r="Q32" s="57"/>
      <c r="R32" s="57"/>
      <c r="S32" s="57"/>
      <c r="T32" s="57"/>
      <c r="U32" s="59">
        <f>U31*2</f>
        <v>3332</v>
      </c>
      <c r="V32" s="59"/>
      <c r="W32" s="59" t="str">
        <f>IF($W$30="N/A","N/A",W31*2)</f>
        <v>N/A</v>
      </c>
      <c r="X32" s="59"/>
      <c r="Y32" s="59">
        <f>IF($W$30="N/A",U32,U32+W32)</f>
        <v>3332</v>
      </c>
      <c r="Z32" s="59"/>
      <c r="AC32" s="35"/>
      <c r="BN32" s="36"/>
    </row>
    <row r="33" spans="1:66" ht="15" customHeight="1" x14ac:dyDescent="0.25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57" t="s">
        <v>10</v>
      </c>
      <c r="Q33" s="57"/>
      <c r="R33" s="57"/>
      <c r="S33" s="57"/>
      <c r="T33" s="57"/>
      <c r="U33" s="59">
        <f>Computations!D3+N21*15</f>
        <v>294</v>
      </c>
      <c r="V33" s="59"/>
      <c r="W33" s="59" t="str">
        <f>IF($W$30="N/A","N/A",Computations!D3)</f>
        <v>N/A</v>
      </c>
      <c r="X33" s="59"/>
      <c r="Y33" s="59">
        <f t="shared" ref="Y33:Y34" si="0">IF($W$30="N/A",U33,U33+W33)</f>
        <v>294</v>
      </c>
      <c r="Z33" s="59"/>
      <c r="AC33" s="35"/>
      <c r="BN33" s="36"/>
    </row>
    <row r="34" spans="1:66" ht="15" customHeight="1" thickBot="1" x14ac:dyDescent="0.3">
      <c r="A34" s="21"/>
      <c r="B34" s="21"/>
      <c r="C34" s="21"/>
      <c r="D34" s="21"/>
      <c r="E34" s="21"/>
      <c r="F34" s="21"/>
      <c r="G34" s="21"/>
      <c r="H34" s="12"/>
      <c r="I34" s="12" t="s">
        <v>55</v>
      </c>
      <c r="J34" s="55">
        <f>Computations!A11</f>
        <v>1998</v>
      </c>
      <c r="K34" s="55"/>
      <c r="L34" s="15" t="s">
        <v>54</v>
      </c>
      <c r="M34" s="21"/>
      <c r="N34" s="21"/>
      <c r="O34" s="21"/>
      <c r="P34" s="57" t="s">
        <v>11</v>
      </c>
      <c r="Q34" s="57"/>
      <c r="R34" s="57"/>
      <c r="S34" s="57"/>
      <c r="T34" s="57"/>
      <c r="U34" s="59">
        <f>U31*8</f>
        <v>13328</v>
      </c>
      <c r="V34" s="59"/>
      <c r="W34" s="59" t="str">
        <f>IF($W$30="N/A","N/A",W31*8)</f>
        <v>N/A</v>
      </c>
      <c r="X34" s="59"/>
      <c r="Y34" s="59">
        <f t="shared" si="0"/>
        <v>13328</v>
      </c>
      <c r="Z34" s="59"/>
      <c r="AC34" s="37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9"/>
    </row>
    <row r="35" spans="1:66" ht="15" customHeight="1" x14ac:dyDescent="0.25">
      <c r="A35" s="21"/>
      <c r="B35" s="21"/>
      <c r="C35" s="21"/>
      <c r="D35" s="21"/>
      <c r="E35" s="21"/>
      <c r="F35" s="21"/>
      <c r="G35" s="21"/>
      <c r="H35" s="12"/>
      <c r="I35" s="12" t="s">
        <v>56</v>
      </c>
      <c r="J35" s="55">
        <f>Computations!B11</f>
        <v>2175</v>
      </c>
      <c r="K35" s="55"/>
      <c r="L35" s="15" t="s">
        <v>54</v>
      </c>
      <c r="M35" s="21"/>
      <c r="N35" s="21"/>
      <c r="O35" s="21"/>
      <c r="P35" s="57" t="s">
        <v>12</v>
      </c>
      <c r="Q35" s="57"/>
      <c r="R35" s="57"/>
      <c r="S35" s="57"/>
      <c r="T35" s="57"/>
      <c r="U35" s="59">
        <f>IF($W$30="N/A",0,U31*2)</f>
        <v>0</v>
      </c>
      <c r="V35" s="59"/>
      <c r="W35" s="67" t="s">
        <v>1</v>
      </c>
      <c r="X35" s="67"/>
      <c r="Y35" s="59">
        <f>U35</f>
        <v>0</v>
      </c>
      <c r="Z35" s="59"/>
    </row>
    <row r="36" spans="1:66" ht="15" customHeight="1" x14ac:dyDescent="0.25">
      <c r="B36" s="21"/>
      <c r="C36" s="21"/>
      <c r="D36" s="21"/>
      <c r="E36" s="21"/>
      <c r="F36" s="21"/>
      <c r="G36" s="21"/>
      <c r="H36" s="12"/>
      <c r="I36" s="12" t="s">
        <v>104</v>
      </c>
      <c r="J36" s="55">
        <f>J35+J34</f>
        <v>4173</v>
      </c>
      <c r="K36" s="55"/>
      <c r="L36" s="15" t="s">
        <v>54</v>
      </c>
      <c r="M36" s="15"/>
      <c r="N36" s="23"/>
      <c r="O36" s="23"/>
      <c r="P36" s="57" t="s">
        <v>30</v>
      </c>
      <c r="Q36" s="57"/>
      <c r="R36" s="57"/>
      <c r="S36" s="57"/>
      <c r="T36" s="57"/>
      <c r="U36" s="59">
        <f>N19</f>
        <v>5</v>
      </c>
      <c r="V36" s="59"/>
      <c r="W36" s="67" t="s">
        <v>1</v>
      </c>
      <c r="X36" s="67"/>
      <c r="Y36" s="59">
        <f>U36</f>
        <v>5</v>
      </c>
      <c r="Z36" s="59"/>
    </row>
    <row r="37" spans="1:66" ht="15" customHeight="1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</row>
    <row r="38" spans="1:66" ht="15" customHeight="1" x14ac:dyDescent="0.25">
      <c r="A38" s="15"/>
      <c r="B38" s="15"/>
      <c r="C38" s="15"/>
      <c r="D38" s="15"/>
      <c r="E38" s="15"/>
      <c r="F38" s="15"/>
      <c r="G38" s="15"/>
      <c r="H38" s="15"/>
      <c r="I38" s="12" t="s">
        <v>57</v>
      </c>
      <c r="J38" s="55">
        <f>Computations!C11+Computations!E11</f>
        <v>0</v>
      </c>
      <c r="K38" s="55"/>
      <c r="L38" s="15" t="s">
        <v>54</v>
      </c>
      <c r="M38" s="15"/>
      <c r="N38" s="15"/>
      <c r="O38" s="15"/>
    </row>
    <row r="39" spans="1:66" ht="15" customHeight="1" x14ac:dyDescent="0.25">
      <c r="W39" s="24" t="s">
        <v>61</v>
      </c>
      <c r="X39" s="54">
        <f>$N$17+$X$16/12+$N$13/12+96/12</f>
        <v>112.5</v>
      </c>
      <c r="Y39" s="54"/>
      <c r="Z39" s="54"/>
    </row>
    <row r="40" spans="1:66" ht="15" customHeight="1" x14ac:dyDescent="0.25">
      <c r="W40" s="24" t="s">
        <v>65</v>
      </c>
      <c r="X40" s="54">
        <f>$N$17+$X$16/12+$N$13/12+24/12</f>
        <v>106.5</v>
      </c>
      <c r="Y40" s="54"/>
      <c r="Z40" s="54"/>
    </row>
    <row r="41" spans="1:66" ht="15" customHeight="1" x14ac:dyDescent="0.25">
      <c r="W41" s="24" t="s">
        <v>66</v>
      </c>
      <c r="X41" s="54">
        <f>$N$17+$X$16/12+$N$13/12+21/12</f>
        <v>106.25</v>
      </c>
      <c r="Y41" s="54"/>
      <c r="Z41" s="54"/>
    </row>
    <row r="42" spans="1:66" ht="15" customHeight="1" x14ac:dyDescent="0.25">
      <c r="W42" s="24" t="s">
        <v>97</v>
      </c>
      <c r="X42" s="54">
        <f>$N$17+$X$16/12+$N$13/12+$X$17/12</f>
        <v>105.5</v>
      </c>
      <c r="Y42" s="54"/>
      <c r="Z42" s="54"/>
    </row>
    <row r="43" spans="1:66" ht="15" customHeight="1" x14ac:dyDescent="0.25">
      <c r="W43" s="24" t="s">
        <v>62</v>
      </c>
      <c r="X43" s="54">
        <f>$N$17+$X$16/12+$N$13/12</f>
        <v>104.5</v>
      </c>
      <c r="Y43" s="54"/>
      <c r="Z43" s="54"/>
    </row>
    <row r="44" spans="1:66" ht="15" customHeight="1" x14ac:dyDescent="0.25">
      <c r="W44" s="24" t="s">
        <v>63</v>
      </c>
      <c r="X44" s="54">
        <f>$N$17+$X$16/12</f>
        <v>101.5</v>
      </c>
      <c r="Y44" s="54"/>
      <c r="Z44" s="54"/>
    </row>
    <row r="45" spans="1:66" ht="15" customHeight="1" x14ac:dyDescent="0.25">
      <c r="W45" s="24" t="s">
        <v>64</v>
      </c>
      <c r="X45" s="54">
        <f>$N$17</f>
        <v>101</v>
      </c>
      <c r="Y45" s="54"/>
      <c r="Z45" s="54"/>
    </row>
    <row r="46" spans="1:66" ht="15" customHeight="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</row>
    <row r="47" spans="1:66" ht="15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</row>
    <row r="48" spans="1:66" ht="15" customHeight="1" x14ac:dyDescent="0.25">
      <c r="A48" s="64" t="s">
        <v>28</v>
      </c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 spans="1:32" ht="30" customHeight="1" x14ac:dyDescent="0.25">
      <c r="A49" s="51" t="s">
        <v>67</v>
      </c>
      <c r="B49" s="51"/>
      <c r="C49" s="51"/>
      <c r="D49" s="51"/>
      <c r="E49" s="51" t="s">
        <v>74</v>
      </c>
      <c r="F49" s="51"/>
      <c r="G49" s="51"/>
      <c r="H49" s="50" t="s">
        <v>69</v>
      </c>
      <c r="I49" s="50"/>
      <c r="J49" s="50"/>
      <c r="K49" s="50" t="s">
        <v>71</v>
      </c>
      <c r="L49" s="50"/>
      <c r="M49" s="50"/>
      <c r="N49" s="50"/>
      <c r="O49" s="50" t="s">
        <v>72</v>
      </c>
      <c r="P49" s="50"/>
      <c r="Q49" s="50"/>
      <c r="R49" s="50"/>
      <c r="S49" s="50" t="s">
        <v>73</v>
      </c>
      <c r="T49" s="50"/>
      <c r="U49" s="50"/>
      <c r="V49" s="50"/>
      <c r="W49" s="50" t="s">
        <v>75</v>
      </c>
      <c r="X49" s="50"/>
      <c r="Y49" s="50"/>
      <c r="Z49" s="50"/>
      <c r="AA49" s="25"/>
      <c r="AB49" s="25"/>
      <c r="AC49" s="25"/>
      <c r="AD49" s="25"/>
      <c r="AE49" s="25"/>
      <c r="AF49" s="25"/>
    </row>
    <row r="50" spans="1:32" ht="15" customHeight="1" x14ac:dyDescent="0.25">
      <c r="A50" s="52" t="s">
        <v>68</v>
      </c>
      <c r="B50" s="52"/>
      <c r="C50" s="52"/>
      <c r="D50" s="52"/>
      <c r="E50" s="52" t="s">
        <v>70</v>
      </c>
      <c r="F50" s="52"/>
      <c r="G50" s="52"/>
      <c r="H50" s="52" t="s">
        <v>70</v>
      </c>
      <c r="I50" s="52"/>
      <c r="J50" s="52"/>
      <c r="K50" s="49" t="s">
        <v>76</v>
      </c>
      <c r="L50" s="49"/>
      <c r="M50" s="49"/>
      <c r="N50" s="49"/>
      <c r="O50" s="49" t="s">
        <v>76</v>
      </c>
      <c r="P50" s="49"/>
      <c r="Q50" s="49"/>
      <c r="R50" s="49"/>
      <c r="S50" s="49" t="s">
        <v>76</v>
      </c>
      <c r="T50" s="49"/>
      <c r="U50" s="49"/>
      <c r="V50" s="49"/>
      <c r="W50" s="49" t="s">
        <v>76</v>
      </c>
      <c r="X50" s="49"/>
      <c r="Y50" s="49"/>
      <c r="Z50" s="49"/>
      <c r="AA50" s="25"/>
      <c r="AB50" s="25"/>
      <c r="AC50" s="25"/>
      <c r="AD50" s="25"/>
      <c r="AE50" s="25"/>
    </row>
    <row r="51" spans="1:32" ht="15" customHeight="1" x14ac:dyDescent="0.25">
      <c r="A51" s="48">
        <f>$N$13+$X$16+$X$17</f>
        <v>54</v>
      </c>
      <c r="B51" s="48"/>
      <c r="C51" s="48"/>
      <c r="D51" s="48"/>
      <c r="E51" s="47">
        <f t="shared" ref="E51" si="1">IF(A51&gt;=1,A51/12,0)</f>
        <v>4.5</v>
      </c>
      <c r="F51" s="47"/>
      <c r="G51" s="47"/>
      <c r="H51" s="42">
        <f t="shared" ref="H51:H110" si="2">IF(A51&gt;=0,$N$17+E51,0)</f>
        <v>105.5</v>
      </c>
      <c r="I51" s="42"/>
      <c r="J51" s="42"/>
      <c r="K51" s="42" cm="1">
        <f t="array" ref="K51">IF(A51&gt;=1,_xlfn.IFS($A$51-A51&lt;$X$17,0,AND($A$51-A51&gt;=$X$17,A51&gt;$X$16),$V$7*Computations!$I$3*1/12,A51&lt;=$X$16,0),0)</f>
        <v>0</v>
      </c>
      <c r="L51" s="42"/>
      <c r="M51" s="42"/>
      <c r="N51" s="42"/>
      <c r="O51" s="42" cm="1">
        <f t="array" ref="O51">IF(A51&gt;=1,_xlfn.IFS(AND($A$51-A51&lt;$X$17,$F$15="Excluding Above"),0,AND($A$51-A51&lt;$X$17,$F$15&lt;&gt;"Excluding Above"),Computations!$A$7*Computations!$J$7*1/12,AND($A$51-A51&gt;=$X$17,A51&gt;$X$16),(Computations!$A$7-Computations!$A$3)*Computations!$J$7*1/12,AND(A51&lt;=$X$16,$F$15&lt;&gt;"Excluding Below"),Computations!$A$7*Computations!$J$7*1/12,AND(A51&lt;=$X$16,$F$15="Excluding Below"),0),0)</f>
        <v>263.23333333333335</v>
      </c>
      <c r="P51" s="42"/>
      <c r="Q51" s="42"/>
      <c r="R51" s="42"/>
      <c r="S51" s="42">
        <f>IF(A51&gt;=1,O51+K51,0)</f>
        <v>263.23333333333335</v>
      </c>
      <c r="T51" s="42"/>
      <c r="U51" s="42"/>
      <c r="V51" s="42"/>
      <c r="W51" s="42">
        <f>IF(A51&gt;=1,W52+S51,0)</f>
        <v>27036.136000000002</v>
      </c>
      <c r="X51" s="42"/>
      <c r="Y51" s="42"/>
      <c r="Z51" s="42"/>
      <c r="AA51" s="40" t="s">
        <v>92</v>
      </c>
      <c r="AB51" s="41"/>
      <c r="AC51" s="41"/>
      <c r="AD51" s="41"/>
      <c r="AE51" s="41"/>
      <c r="AF51" s="41"/>
    </row>
    <row r="52" spans="1:32" ht="15" customHeight="1" x14ac:dyDescent="0.25">
      <c r="A52" s="48" cm="1">
        <f t="array" ref="A52">_xlfn.IFS(A51&gt;1,A51-1,A51=1,0,A51=0,-999,A51=-999,0-999)</f>
        <v>53</v>
      </c>
      <c r="B52" s="48"/>
      <c r="C52" s="48"/>
      <c r="D52" s="48"/>
      <c r="E52" s="47">
        <f t="shared" ref="E52:E115" si="3">IF(A52&gt;=1,A52/12,0)</f>
        <v>4.416666666666667</v>
      </c>
      <c r="F52" s="47"/>
      <c r="G52" s="47"/>
      <c r="H52" s="42">
        <f t="shared" si="2"/>
        <v>105.41666666666667</v>
      </c>
      <c r="I52" s="42"/>
      <c r="J52" s="42"/>
      <c r="K52" s="42" cm="1">
        <f t="array" ref="K52">IF(A52&gt;=1,_xlfn.IFS($A$51-A52&lt;$X$17,0,AND($A$51-A52&gt;=$X$17,A52&gt;$X$16),$V$7*Computations!$I$3*1/12,A52&lt;=$X$16,0),0)</f>
        <v>0</v>
      </c>
      <c r="L52" s="42"/>
      <c r="M52" s="42"/>
      <c r="N52" s="42"/>
      <c r="O52" s="42" cm="1">
        <f t="array" ref="O52">IF(A52&gt;=1,_xlfn.IFS(AND($A$51-A52&lt;$X$17,$F$15="Excluding Above"),0,AND($A$51-A52&lt;$X$17,$F$15&lt;&gt;"Excluding Above"),Computations!$A$7*Computations!$J$7*1/12,AND($A$51-A52&gt;=$X$17,A52&gt;$X$16),(Computations!$A$7-Computations!$A$3)*Computations!$J$7*1/12,AND(A52&lt;=$X$16,$F$15&lt;&gt;"Excluding Below"),Computations!$A$7*Computations!$J$7*1/12,AND(A52&lt;=$X$16,$F$15="Excluding Below"),0),0)</f>
        <v>263.23333333333335</v>
      </c>
      <c r="P52" s="42"/>
      <c r="Q52" s="42"/>
      <c r="R52" s="42"/>
      <c r="S52" s="42">
        <f t="shared" ref="S52:S115" si="4">IF(A52&gt;=1,O52+K52,0)</f>
        <v>263.23333333333335</v>
      </c>
      <c r="T52" s="42"/>
      <c r="U52" s="42"/>
      <c r="V52" s="42"/>
      <c r="W52" s="42">
        <f>IF(A52&gt;=1,W53+S52,0)</f>
        <v>26772.902666666669</v>
      </c>
      <c r="X52" s="42"/>
      <c r="Y52" s="42"/>
      <c r="Z52" s="42"/>
      <c r="AA52" s="40" t="str" cm="1">
        <f t="array" ref="AA52">_xlfn.IFS($A$51-A52=$X$17,"&lt;=Top of Module",A52=$X$16,"&lt;=Bottom of Module",A52=0,"&lt;=Bottom of Stone",AND($A$51-A52&lt;&gt;$X$17,A52&lt;&gt;$X$16,A52&lt;&gt;0),"")</f>
        <v/>
      </c>
      <c r="AB52" s="41"/>
      <c r="AC52" s="41"/>
      <c r="AD52" s="41"/>
      <c r="AE52" s="41"/>
      <c r="AF52" s="41"/>
    </row>
    <row r="53" spans="1:32" ht="15" customHeight="1" x14ac:dyDescent="0.25">
      <c r="A53" s="48" cm="1">
        <f t="array" ref="A53">_xlfn.IFS(A52&gt;1,A52-1,A52=1,0,A52=0,-999,A52=-999,0-999)</f>
        <v>52</v>
      </c>
      <c r="B53" s="48"/>
      <c r="C53" s="48"/>
      <c r="D53" s="48"/>
      <c r="E53" s="47">
        <f t="shared" si="3"/>
        <v>4.333333333333333</v>
      </c>
      <c r="F53" s="47"/>
      <c r="G53" s="47"/>
      <c r="H53" s="42">
        <f t="shared" si="2"/>
        <v>105.33333333333333</v>
      </c>
      <c r="I53" s="42"/>
      <c r="J53" s="42"/>
      <c r="K53" s="42" cm="1">
        <f t="array" ref="K53">IF(A53&gt;=1,_xlfn.IFS($A$51-A53&lt;$X$17,0,AND($A$51-A53&gt;=$X$17,A53&gt;$X$16),$V$7*Computations!$I$3*1/12,A53&lt;=$X$16,0),0)</f>
        <v>0</v>
      </c>
      <c r="L53" s="42"/>
      <c r="M53" s="42"/>
      <c r="N53" s="42"/>
      <c r="O53" s="42" cm="1">
        <f t="array" ref="O53">IF(A53&gt;=1,_xlfn.IFS(AND($A$51-A53&lt;$X$17,$F$15="Excluding Above"),0,AND($A$51-A53&lt;$X$17,$F$15&lt;&gt;"Excluding Above"),Computations!$A$7*Computations!$J$7*1/12,AND($A$51-A53&gt;=$X$17,A53&gt;$X$16),(Computations!$A$7-Computations!$A$3)*Computations!$J$7*1/12,AND(A53&lt;=$X$16,$F$15&lt;&gt;"Excluding Below"),Computations!$A$7*Computations!$J$7*1/12,AND(A53&lt;=$X$16,$F$15="Excluding Below"),0),0)</f>
        <v>263.23333333333335</v>
      </c>
      <c r="P53" s="42"/>
      <c r="Q53" s="42"/>
      <c r="R53" s="42"/>
      <c r="S53" s="42">
        <f t="shared" si="4"/>
        <v>263.23333333333335</v>
      </c>
      <c r="T53" s="42"/>
      <c r="U53" s="42"/>
      <c r="V53" s="42"/>
      <c r="W53" s="42">
        <f t="shared" ref="W53:W115" si="5">IF(A53&gt;=1,W54+S53,0)</f>
        <v>26509.669333333335</v>
      </c>
      <c r="X53" s="42"/>
      <c r="Y53" s="42"/>
      <c r="Z53" s="42"/>
      <c r="AA53" s="40" t="str" cm="1">
        <f t="array" ref="AA53">_xlfn.IFS($A$51-A53=$X$17,"&lt;=Top of Module",A53=$X$16,"&lt;=Bottom of Module",A53=0,"&lt;=Bottom of Stone",AND($A$51-A53&lt;&gt;$X$17,A53&lt;&gt;$X$16,A53&lt;&gt;0),"")</f>
        <v/>
      </c>
      <c r="AB53" s="41"/>
      <c r="AC53" s="41"/>
      <c r="AD53" s="41"/>
      <c r="AE53" s="41"/>
      <c r="AF53" s="41"/>
    </row>
    <row r="54" spans="1:32" ht="15" customHeight="1" x14ac:dyDescent="0.25">
      <c r="A54" s="48" cm="1">
        <f t="array" ref="A54">_xlfn.IFS(A53&gt;1,A53-1,A53=1,0,A53=0,-999,A53=-999,0-999)</f>
        <v>51</v>
      </c>
      <c r="B54" s="48"/>
      <c r="C54" s="48"/>
      <c r="D54" s="48"/>
      <c r="E54" s="47">
        <f t="shared" si="3"/>
        <v>4.25</v>
      </c>
      <c r="F54" s="47"/>
      <c r="G54" s="47"/>
      <c r="H54" s="42">
        <f t="shared" si="2"/>
        <v>105.25</v>
      </c>
      <c r="I54" s="42"/>
      <c r="J54" s="42"/>
      <c r="K54" s="42" cm="1">
        <f t="array" ref="K54">IF(A54&gt;=1,_xlfn.IFS($A$51-A54&lt;$X$17,0,AND($A$51-A54&gt;=$X$17,A54&gt;$X$16),$V$7*Computations!$I$3*1/12,A54&lt;=$X$16,0),0)</f>
        <v>0</v>
      </c>
      <c r="L54" s="42"/>
      <c r="M54" s="42"/>
      <c r="N54" s="42"/>
      <c r="O54" s="42" cm="1">
        <f t="array" ref="O54">IF(A54&gt;=1,_xlfn.IFS(AND($A$51-A54&lt;$X$17,$F$15="Excluding Above"),0,AND($A$51-A54&lt;$X$17,$F$15&lt;&gt;"Excluding Above"),Computations!$A$7*Computations!$J$7*1/12,AND($A$51-A54&gt;=$X$17,A54&gt;$X$16),(Computations!$A$7-Computations!$A$3)*Computations!$J$7*1/12,AND(A54&lt;=$X$16,$F$15&lt;&gt;"Excluding Below"),Computations!$A$7*Computations!$J$7*1/12,AND(A54&lt;=$X$16,$F$15="Excluding Below"),0),0)</f>
        <v>263.23333333333335</v>
      </c>
      <c r="P54" s="42"/>
      <c r="Q54" s="42"/>
      <c r="R54" s="42"/>
      <c r="S54" s="42">
        <f t="shared" si="4"/>
        <v>263.23333333333335</v>
      </c>
      <c r="T54" s="42"/>
      <c r="U54" s="42"/>
      <c r="V54" s="42"/>
      <c r="W54" s="42">
        <f t="shared" si="5"/>
        <v>26246.436000000002</v>
      </c>
      <c r="X54" s="42"/>
      <c r="Y54" s="42"/>
      <c r="Z54" s="42"/>
      <c r="AA54" s="40" t="str" cm="1">
        <f t="array" ref="AA54">_xlfn.IFS($A$51-A54=$X$17,"&lt;=Top of Module",A54=$X$16,"&lt;=Bottom of Module",A54=0,"&lt;=Bottom of Stone",AND($A$51-A54&lt;&gt;$X$17,A54&lt;&gt;$X$16,A54&lt;&gt;0),"")</f>
        <v/>
      </c>
      <c r="AB54" s="41"/>
      <c r="AC54" s="41"/>
      <c r="AD54" s="41"/>
      <c r="AE54" s="41"/>
      <c r="AF54" s="41"/>
    </row>
    <row r="55" spans="1:32" ht="15" customHeight="1" x14ac:dyDescent="0.25">
      <c r="A55" s="48" cm="1">
        <f t="array" ref="A55">_xlfn.IFS(A54&gt;1,A54-1,A54=1,0,A54=0,-999,A54=-999,0-999)</f>
        <v>50</v>
      </c>
      <c r="B55" s="48"/>
      <c r="C55" s="48"/>
      <c r="D55" s="48"/>
      <c r="E55" s="47">
        <f t="shared" si="3"/>
        <v>4.166666666666667</v>
      </c>
      <c r="F55" s="47"/>
      <c r="G55" s="47"/>
      <c r="H55" s="42">
        <f t="shared" si="2"/>
        <v>105.16666666666667</v>
      </c>
      <c r="I55" s="42"/>
      <c r="J55" s="42"/>
      <c r="K55" s="42" cm="1">
        <f t="array" ref="K55">IF(A55&gt;=1,_xlfn.IFS($A$51-A55&lt;$X$17,0,AND($A$51-A55&gt;=$X$17,A55&gt;$X$16),$V$7*Computations!$I$3*1/12,A55&lt;=$X$16,0),0)</f>
        <v>0</v>
      </c>
      <c r="L55" s="42"/>
      <c r="M55" s="42"/>
      <c r="N55" s="42"/>
      <c r="O55" s="42" cm="1">
        <f t="array" ref="O55">IF(A55&gt;=1,_xlfn.IFS(AND($A$51-A55&lt;$X$17,$F$15="Excluding Above"),0,AND($A$51-A55&lt;$X$17,$F$15&lt;&gt;"Excluding Above"),Computations!$A$7*Computations!$J$7*1/12,AND($A$51-A55&gt;=$X$17,A55&gt;$X$16),(Computations!$A$7-Computations!$A$3)*Computations!$J$7*1/12,AND(A55&lt;=$X$16,$F$15&lt;&gt;"Excluding Below"),Computations!$A$7*Computations!$J$7*1/12,AND(A55&lt;=$X$16,$F$15="Excluding Below"),0),0)</f>
        <v>263.23333333333335</v>
      </c>
      <c r="P55" s="42"/>
      <c r="Q55" s="42"/>
      <c r="R55" s="42"/>
      <c r="S55" s="42">
        <f t="shared" si="4"/>
        <v>263.23333333333335</v>
      </c>
      <c r="T55" s="42"/>
      <c r="U55" s="42"/>
      <c r="V55" s="42"/>
      <c r="W55" s="42">
        <f t="shared" si="5"/>
        <v>25983.202666666668</v>
      </c>
      <c r="X55" s="42"/>
      <c r="Y55" s="42"/>
      <c r="Z55" s="42"/>
      <c r="AA55" s="40" t="str" cm="1">
        <f t="array" ref="AA55">_xlfn.IFS($A$51-A55=$X$17,"&lt;=Top of Module",A55=$X$16,"&lt;=Bottom of Module",A55=0,"&lt;=Bottom of Stone",AND($A$51-A55&lt;&gt;$X$17,A55&lt;&gt;$X$16,A55&lt;&gt;0),"")</f>
        <v/>
      </c>
      <c r="AB55" s="41"/>
      <c r="AC55" s="41"/>
      <c r="AD55" s="41"/>
      <c r="AE55" s="41"/>
      <c r="AF55" s="41"/>
    </row>
    <row r="56" spans="1:32" ht="15" customHeight="1" x14ac:dyDescent="0.25">
      <c r="A56" s="48" cm="1">
        <f t="array" ref="A56">_xlfn.IFS(A55&gt;1,A55-1,A55=1,0,A55=0,-999,A55=-999,0-999)</f>
        <v>49</v>
      </c>
      <c r="B56" s="48"/>
      <c r="C56" s="48"/>
      <c r="D56" s="48"/>
      <c r="E56" s="47">
        <f t="shared" si="3"/>
        <v>4.083333333333333</v>
      </c>
      <c r="F56" s="47"/>
      <c r="G56" s="47"/>
      <c r="H56" s="42">
        <f t="shared" si="2"/>
        <v>105.08333333333333</v>
      </c>
      <c r="I56" s="42"/>
      <c r="J56" s="42"/>
      <c r="K56" s="42" cm="1">
        <f t="array" ref="K56">IF(A56&gt;=1,_xlfn.IFS($A$51-A56&lt;$X$17,0,AND($A$51-A56&gt;=$X$17,A56&gt;$X$16),$V$7*Computations!$I$3*1/12,A56&lt;=$X$16,0),0)</f>
        <v>0</v>
      </c>
      <c r="L56" s="42"/>
      <c r="M56" s="42"/>
      <c r="N56" s="42"/>
      <c r="O56" s="42" cm="1">
        <f t="array" ref="O56">IF(A56&gt;=1,_xlfn.IFS(AND($A$51-A56&lt;$X$17,$F$15="Excluding Above"),0,AND($A$51-A56&lt;$X$17,$F$15&lt;&gt;"Excluding Above"),Computations!$A$7*Computations!$J$7*1/12,AND($A$51-A56&gt;=$X$17,A56&gt;$X$16),(Computations!$A$7-Computations!$A$3)*Computations!$J$7*1/12,AND(A56&lt;=$X$16,$F$15&lt;&gt;"Excluding Below"),Computations!$A$7*Computations!$J$7*1/12,AND(A56&lt;=$X$16,$F$15="Excluding Below"),0),0)</f>
        <v>263.23333333333335</v>
      </c>
      <c r="P56" s="42"/>
      <c r="Q56" s="42"/>
      <c r="R56" s="42"/>
      <c r="S56" s="42">
        <f t="shared" si="4"/>
        <v>263.23333333333335</v>
      </c>
      <c r="T56" s="42"/>
      <c r="U56" s="42"/>
      <c r="V56" s="42"/>
      <c r="W56" s="42">
        <f t="shared" si="5"/>
        <v>25719.969333333334</v>
      </c>
      <c r="X56" s="42"/>
      <c r="Y56" s="42"/>
      <c r="Z56" s="42"/>
      <c r="AA56" s="40" t="str" cm="1">
        <f t="array" ref="AA56">_xlfn.IFS($A$51-A56=$X$17,"&lt;=Top of Module",A56=$X$16,"&lt;=Bottom of Module",A56=0,"&lt;=Bottom of Stone",AND($A$51-A56&lt;&gt;$X$17,A56&lt;&gt;$X$16,A56&lt;&gt;0),"")</f>
        <v/>
      </c>
      <c r="AB56" s="41"/>
      <c r="AC56" s="41"/>
      <c r="AD56" s="41"/>
      <c r="AE56" s="41"/>
      <c r="AF56" s="41"/>
    </row>
    <row r="57" spans="1:32" ht="15" customHeight="1" x14ac:dyDescent="0.25">
      <c r="A57" s="48" cm="1">
        <f t="array" ref="A57">_xlfn.IFS(A56&gt;1,A56-1,A56=1,0,A56=0,-999,A56=-999,0-999)</f>
        <v>48</v>
      </c>
      <c r="B57" s="48"/>
      <c r="C57" s="48"/>
      <c r="D57" s="48"/>
      <c r="E57" s="47">
        <f t="shared" si="3"/>
        <v>4</v>
      </c>
      <c r="F57" s="47"/>
      <c r="G57" s="47"/>
      <c r="H57" s="42">
        <f t="shared" si="2"/>
        <v>105</v>
      </c>
      <c r="I57" s="42"/>
      <c r="J57" s="42"/>
      <c r="K57" s="42" cm="1">
        <f t="array" ref="K57">IF(A57&gt;=1,_xlfn.IFS($A$51-A57&lt;$X$17,0,AND($A$51-A57&gt;=$X$17,A57&gt;$X$16),$V$7*Computations!$I$3*1/12,A57&lt;=$X$16,0),0)</f>
        <v>0</v>
      </c>
      <c r="L57" s="42"/>
      <c r="M57" s="42"/>
      <c r="N57" s="42"/>
      <c r="O57" s="42" cm="1">
        <f t="array" ref="O57">IF(A57&gt;=1,_xlfn.IFS(AND($A$51-A57&lt;$X$17,$F$15="Excluding Above"),0,AND($A$51-A57&lt;$X$17,$F$15&lt;&gt;"Excluding Above"),Computations!$A$7*Computations!$J$7*1/12,AND($A$51-A57&gt;=$X$17,A57&gt;$X$16),(Computations!$A$7-Computations!$A$3)*Computations!$J$7*1/12,AND(A57&lt;=$X$16,$F$15&lt;&gt;"Excluding Below"),Computations!$A$7*Computations!$J$7*1/12,AND(A57&lt;=$X$16,$F$15="Excluding Below"),0),0)</f>
        <v>263.23333333333335</v>
      </c>
      <c r="P57" s="42"/>
      <c r="Q57" s="42"/>
      <c r="R57" s="42"/>
      <c r="S57" s="42">
        <f t="shared" si="4"/>
        <v>263.23333333333335</v>
      </c>
      <c r="T57" s="42"/>
      <c r="U57" s="42"/>
      <c r="V57" s="42"/>
      <c r="W57" s="42">
        <f t="shared" si="5"/>
        <v>25456.736000000001</v>
      </c>
      <c r="X57" s="42"/>
      <c r="Y57" s="42"/>
      <c r="Z57" s="42"/>
      <c r="AA57" s="40" t="str" cm="1">
        <f t="array" ref="AA57">_xlfn.IFS($A$51-A57=$X$17,"&lt;=Top of Module",A57=$X$16,"&lt;=Bottom of Module",A57=0,"&lt;=Bottom of Stone",AND($A$51-A57&lt;&gt;$X$17,A57&lt;&gt;$X$16,A57&lt;&gt;0),"")</f>
        <v/>
      </c>
      <c r="AB57" s="41"/>
      <c r="AC57" s="41"/>
      <c r="AD57" s="41"/>
      <c r="AE57" s="41"/>
      <c r="AF57" s="41"/>
    </row>
    <row r="58" spans="1:32" ht="15" customHeight="1" x14ac:dyDescent="0.25">
      <c r="A58" s="48" cm="1">
        <f t="array" ref="A58">_xlfn.IFS(A57&gt;1,A57-1,A57=1,0,A57=0,-999,A57=-999,0-999)</f>
        <v>47</v>
      </c>
      <c r="B58" s="48"/>
      <c r="C58" s="48"/>
      <c r="D58" s="48"/>
      <c r="E58" s="47">
        <f t="shared" si="3"/>
        <v>3.9166666666666665</v>
      </c>
      <c r="F58" s="47"/>
      <c r="G58" s="47"/>
      <c r="H58" s="42">
        <f t="shared" si="2"/>
        <v>104.91666666666667</v>
      </c>
      <c r="I58" s="42"/>
      <c r="J58" s="42"/>
      <c r="K58" s="42" cm="1">
        <f t="array" ref="K58">IF(A58&gt;=1,_xlfn.IFS($A$51-A58&lt;$X$17,0,AND($A$51-A58&gt;=$X$17,A58&gt;$X$16),$V$7*Computations!$I$3*1/12,A58&lt;=$X$16,0),0)</f>
        <v>0</v>
      </c>
      <c r="L58" s="42"/>
      <c r="M58" s="42"/>
      <c r="N58" s="42"/>
      <c r="O58" s="42" cm="1">
        <f t="array" ref="O58">IF(A58&gt;=1,_xlfn.IFS(AND($A$51-A58&lt;$X$17,$F$15="Excluding Above"),0,AND($A$51-A58&lt;$X$17,$F$15&lt;&gt;"Excluding Above"),Computations!$A$7*Computations!$J$7*1/12,AND($A$51-A58&gt;=$X$17,A58&gt;$X$16),(Computations!$A$7-Computations!$A$3)*Computations!$J$7*1/12,AND(A58&lt;=$X$16,$F$15&lt;&gt;"Excluding Below"),Computations!$A$7*Computations!$J$7*1/12,AND(A58&lt;=$X$16,$F$15="Excluding Below"),0),0)</f>
        <v>263.23333333333335</v>
      </c>
      <c r="P58" s="42"/>
      <c r="Q58" s="42"/>
      <c r="R58" s="42"/>
      <c r="S58" s="42">
        <f t="shared" si="4"/>
        <v>263.23333333333335</v>
      </c>
      <c r="T58" s="42"/>
      <c r="U58" s="42"/>
      <c r="V58" s="42"/>
      <c r="W58" s="42">
        <f t="shared" si="5"/>
        <v>25193.502666666667</v>
      </c>
      <c r="X58" s="42"/>
      <c r="Y58" s="42"/>
      <c r="Z58" s="42"/>
      <c r="AA58" s="40" t="str" cm="1">
        <f t="array" ref="AA58">_xlfn.IFS($A$51-A58=$X$17,"&lt;=Top of Module",A58=$X$16,"&lt;=Bottom of Module",A58=0,"&lt;=Bottom of Stone",AND($A$51-A58&lt;&gt;$X$17,A58&lt;&gt;$X$16,A58&lt;&gt;0),"")</f>
        <v/>
      </c>
      <c r="AB58" s="41"/>
      <c r="AC58" s="41"/>
      <c r="AD58" s="41"/>
      <c r="AE58" s="41"/>
      <c r="AF58" s="41"/>
    </row>
    <row r="59" spans="1:32" ht="15" customHeight="1" x14ac:dyDescent="0.25">
      <c r="A59" s="48" cm="1">
        <f t="array" ref="A59">_xlfn.IFS(A58&gt;1,A58-1,A58=1,0,A58=0,-999,A58=-999,0-999)</f>
        <v>46</v>
      </c>
      <c r="B59" s="48"/>
      <c r="C59" s="48"/>
      <c r="D59" s="48"/>
      <c r="E59" s="47">
        <f t="shared" si="3"/>
        <v>3.8333333333333335</v>
      </c>
      <c r="F59" s="47"/>
      <c r="G59" s="47"/>
      <c r="H59" s="42">
        <f t="shared" si="2"/>
        <v>104.83333333333333</v>
      </c>
      <c r="I59" s="42"/>
      <c r="J59" s="42"/>
      <c r="K59" s="42" cm="1">
        <f t="array" ref="K59">IF(A59&gt;=1,_xlfn.IFS($A$51-A59&lt;$X$17,0,AND($A$51-A59&gt;=$X$17,A59&gt;$X$16),$V$7*Computations!$I$3*1/12,A59&lt;=$X$16,0),0)</f>
        <v>0</v>
      </c>
      <c r="L59" s="42"/>
      <c r="M59" s="42"/>
      <c r="N59" s="42"/>
      <c r="O59" s="42" cm="1">
        <f t="array" ref="O59">IF(A59&gt;=1,_xlfn.IFS(AND($A$51-A59&lt;$X$17,$F$15="Excluding Above"),0,AND($A$51-A59&lt;$X$17,$F$15&lt;&gt;"Excluding Above"),Computations!$A$7*Computations!$J$7*1/12,AND($A$51-A59&gt;=$X$17,A59&gt;$X$16),(Computations!$A$7-Computations!$A$3)*Computations!$J$7*1/12,AND(A59&lt;=$X$16,$F$15&lt;&gt;"Excluding Below"),Computations!$A$7*Computations!$J$7*1/12,AND(A59&lt;=$X$16,$F$15="Excluding Below"),0),0)</f>
        <v>263.23333333333335</v>
      </c>
      <c r="P59" s="42"/>
      <c r="Q59" s="42"/>
      <c r="R59" s="42"/>
      <c r="S59" s="42">
        <f t="shared" si="4"/>
        <v>263.23333333333335</v>
      </c>
      <c r="T59" s="42"/>
      <c r="U59" s="42"/>
      <c r="V59" s="42"/>
      <c r="W59" s="42">
        <f t="shared" si="5"/>
        <v>24930.269333333334</v>
      </c>
      <c r="X59" s="42"/>
      <c r="Y59" s="42"/>
      <c r="Z59" s="42"/>
      <c r="AA59" s="40" t="str" cm="1">
        <f t="array" ref="AA59">_xlfn.IFS($A$51-A59=$X$17,"&lt;=Top of Module",A59=$X$16,"&lt;=Bottom of Module",A59=0,"&lt;=Bottom of Stone",AND($A$51-A59&lt;&gt;$X$17,A59&lt;&gt;$X$16,A59&lt;&gt;0),"")</f>
        <v/>
      </c>
      <c r="AB59" s="41"/>
      <c r="AC59" s="41"/>
      <c r="AD59" s="41"/>
      <c r="AE59" s="41"/>
      <c r="AF59" s="41"/>
    </row>
    <row r="60" spans="1:32" ht="15" customHeight="1" x14ac:dyDescent="0.25">
      <c r="A60" s="48" cm="1">
        <f t="array" ref="A60">_xlfn.IFS(A59&gt;1,A59-1,A59=1,0,A59=0,-999,A59=-999,0-999)</f>
        <v>45</v>
      </c>
      <c r="B60" s="48"/>
      <c r="C60" s="48"/>
      <c r="D60" s="48"/>
      <c r="E60" s="47">
        <f t="shared" si="3"/>
        <v>3.75</v>
      </c>
      <c r="F60" s="47"/>
      <c r="G60" s="47"/>
      <c r="H60" s="42">
        <f t="shared" si="2"/>
        <v>104.75</v>
      </c>
      <c r="I60" s="42"/>
      <c r="J60" s="42"/>
      <c r="K60" s="42" cm="1">
        <f t="array" ref="K60">IF(A60&gt;=1,_xlfn.IFS($A$51-A60&lt;$X$17,0,AND($A$51-A60&gt;=$X$17,A60&gt;$X$16),$V$7*Computations!$I$3*1/12,A60&lt;=$X$16,0),0)</f>
        <v>0</v>
      </c>
      <c r="L60" s="42"/>
      <c r="M60" s="42"/>
      <c r="N60" s="42"/>
      <c r="O60" s="42" cm="1">
        <f t="array" ref="O60">IF(A60&gt;=1,_xlfn.IFS(AND($A$51-A60&lt;$X$17,$F$15="Excluding Above"),0,AND($A$51-A60&lt;$X$17,$F$15&lt;&gt;"Excluding Above"),Computations!$A$7*Computations!$J$7*1/12,AND($A$51-A60&gt;=$X$17,A60&gt;$X$16),(Computations!$A$7-Computations!$A$3)*Computations!$J$7*1/12,AND(A60&lt;=$X$16,$F$15&lt;&gt;"Excluding Below"),Computations!$A$7*Computations!$J$7*1/12,AND(A60&lt;=$X$16,$F$15="Excluding Below"),0),0)</f>
        <v>263.23333333333335</v>
      </c>
      <c r="P60" s="42"/>
      <c r="Q60" s="42"/>
      <c r="R60" s="42"/>
      <c r="S60" s="42">
        <f t="shared" si="4"/>
        <v>263.23333333333335</v>
      </c>
      <c r="T60" s="42"/>
      <c r="U60" s="42"/>
      <c r="V60" s="42"/>
      <c r="W60" s="42">
        <f t="shared" si="5"/>
        <v>24667.036</v>
      </c>
      <c r="X60" s="42"/>
      <c r="Y60" s="42"/>
      <c r="Z60" s="42"/>
      <c r="AA60" s="40" t="str" cm="1">
        <f t="array" ref="AA60">_xlfn.IFS($A$51-A60=$X$17,"&lt;=Top of Module",A60=$X$16,"&lt;=Bottom of Module",A60=0,"&lt;=Bottom of Stone",AND($A$51-A60&lt;&gt;$X$17,A60&lt;&gt;$X$16,A60&lt;&gt;0),"")</f>
        <v/>
      </c>
      <c r="AB60" s="41"/>
      <c r="AC60" s="41"/>
      <c r="AD60" s="41"/>
      <c r="AE60" s="41"/>
      <c r="AF60" s="41"/>
    </row>
    <row r="61" spans="1:32" ht="15" customHeight="1" x14ac:dyDescent="0.25">
      <c r="A61" s="48" cm="1">
        <f t="array" ref="A61">_xlfn.IFS(A60&gt;1,A60-1,A60=1,0,A60=0,-999,A60=-999,0-999)</f>
        <v>44</v>
      </c>
      <c r="B61" s="48"/>
      <c r="C61" s="48"/>
      <c r="D61" s="48"/>
      <c r="E61" s="47">
        <f t="shared" si="3"/>
        <v>3.6666666666666665</v>
      </c>
      <c r="F61" s="47"/>
      <c r="G61" s="47"/>
      <c r="H61" s="42">
        <f t="shared" si="2"/>
        <v>104.66666666666667</v>
      </c>
      <c r="I61" s="42"/>
      <c r="J61" s="42"/>
      <c r="K61" s="42" cm="1">
        <f t="array" ref="K61">IF(A61&gt;=1,_xlfn.IFS($A$51-A61&lt;$X$17,0,AND($A$51-A61&gt;=$X$17,A61&gt;$X$16),$V$7*Computations!$I$3*1/12,A61&lt;=$X$16,0),0)</f>
        <v>0</v>
      </c>
      <c r="L61" s="42"/>
      <c r="M61" s="42"/>
      <c r="N61" s="42"/>
      <c r="O61" s="42" cm="1">
        <f t="array" ref="O61">IF(A61&gt;=1,_xlfn.IFS(AND($A$51-A61&lt;$X$17,$F$15="Excluding Above"),0,AND($A$51-A61&lt;$X$17,$F$15&lt;&gt;"Excluding Above"),Computations!$A$7*Computations!$J$7*1/12,AND($A$51-A61&gt;=$X$17,A61&gt;$X$16),(Computations!$A$7-Computations!$A$3)*Computations!$J$7*1/12,AND(A61&lt;=$X$16,$F$15&lt;&gt;"Excluding Below"),Computations!$A$7*Computations!$J$7*1/12,AND(A61&lt;=$X$16,$F$15="Excluding Below"),0),0)</f>
        <v>263.23333333333335</v>
      </c>
      <c r="P61" s="42"/>
      <c r="Q61" s="42"/>
      <c r="R61" s="42"/>
      <c r="S61" s="42">
        <f t="shared" si="4"/>
        <v>263.23333333333335</v>
      </c>
      <c r="T61" s="42"/>
      <c r="U61" s="42"/>
      <c r="V61" s="42"/>
      <c r="W61" s="42">
        <f t="shared" si="5"/>
        <v>24403.802666666666</v>
      </c>
      <c r="X61" s="42"/>
      <c r="Y61" s="42"/>
      <c r="Z61" s="42"/>
      <c r="AA61" s="40" t="str" cm="1">
        <f t="array" ref="AA61">_xlfn.IFS($A$51-A61=$X$17,"&lt;=Top of Module",A61=$X$16,"&lt;=Bottom of Module",A61=0,"&lt;=Bottom of Stone",AND($A$51-A61&lt;&gt;$X$17,A61&lt;&gt;$X$16,A61&lt;&gt;0),"")</f>
        <v/>
      </c>
      <c r="AB61" s="41"/>
      <c r="AC61" s="41"/>
      <c r="AD61" s="41"/>
      <c r="AE61" s="41"/>
      <c r="AF61" s="41"/>
    </row>
    <row r="62" spans="1:32" ht="15" customHeight="1" x14ac:dyDescent="0.25">
      <c r="A62" s="48" cm="1">
        <f t="array" ref="A62">_xlfn.IFS(A61&gt;1,A61-1,A61=1,0,A61=0,-999,A61=-999,0-999)</f>
        <v>43</v>
      </c>
      <c r="B62" s="48"/>
      <c r="C62" s="48"/>
      <c r="D62" s="48"/>
      <c r="E62" s="47">
        <f t="shared" si="3"/>
        <v>3.5833333333333335</v>
      </c>
      <c r="F62" s="47"/>
      <c r="G62" s="47"/>
      <c r="H62" s="42">
        <f t="shared" si="2"/>
        <v>104.58333333333333</v>
      </c>
      <c r="I62" s="42"/>
      <c r="J62" s="42"/>
      <c r="K62" s="42" cm="1">
        <f t="array" ref="K62">IF(A62&gt;=1,_xlfn.IFS($A$51-A62&lt;$X$17,0,AND($A$51-A62&gt;=$X$17,A62&gt;$X$16),$V$7*Computations!$I$3*1/12,A62&lt;=$X$16,0),0)</f>
        <v>0</v>
      </c>
      <c r="L62" s="42"/>
      <c r="M62" s="42"/>
      <c r="N62" s="42"/>
      <c r="O62" s="42" cm="1">
        <f t="array" ref="O62">IF(A62&gt;=1,_xlfn.IFS(AND($A$51-A62&lt;$X$17,$F$15="Excluding Above"),0,AND($A$51-A62&lt;$X$17,$F$15&lt;&gt;"Excluding Above"),Computations!$A$7*Computations!$J$7*1/12,AND($A$51-A62&gt;=$X$17,A62&gt;$X$16),(Computations!$A$7-Computations!$A$3)*Computations!$J$7*1/12,AND(A62&lt;=$X$16,$F$15&lt;&gt;"Excluding Below"),Computations!$A$7*Computations!$J$7*1/12,AND(A62&lt;=$X$16,$F$15="Excluding Below"),0),0)</f>
        <v>263.23333333333335</v>
      </c>
      <c r="P62" s="42"/>
      <c r="Q62" s="42"/>
      <c r="R62" s="42"/>
      <c r="S62" s="42">
        <f t="shared" si="4"/>
        <v>263.23333333333335</v>
      </c>
      <c r="T62" s="42"/>
      <c r="U62" s="42"/>
      <c r="V62" s="42"/>
      <c r="W62" s="42">
        <f t="shared" si="5"/>
        <v>24140.569333333333</v>
      </c>
      <c r="X62" s="42"/>
      <c r="Y62" s="42"/>
      <c r="Z62" s="42"/>
      <c r="AA62" s="40" t="str" cm="1">
        <f t="array" ref="AA62">_xlfn.IFS($A$51-A62=$X$17,"&lt;=Top of Module",A62=$X$16,"&lt;=Bottom of Module",A62=0,"&lt;=Bottom of Stone",AND($A$51-A62&lt;&gt;$X$17,A62&lt;&gt;$X$16,A62&lt;&gt;0),"")</f>
        <v/>
      </c>
      <c r="AB62" s="41"/>
      <c r="AC62" s="41"/>
      <c r="AD62" s="41"/>
      <c r="AE62" s="41"/>
      <c r="AF62" s="41"/>
    </row>
    <row r="63" spans="1:32" ht="15" customHeight="1" x14ac:dyDescent="0.25">
      <c r="A63" s="48" cm="1">
        <f t="array" ref="A63">_xlfn.IFS(A62&gt;1,A62-1,A62=1,0,A62=0,-999,A62=-999,0-999)</f>
        <v>42</v>
      </c>
      <c r="B63" s="48"/>
      <c r="C63" s="48"/>
      <c r="D63" s="48"/>
      <c r="E63" s="47">
        <f t="shared" si="3"/>
        <v>3.5</v>
      </c>
      <c r="F63" s="47"/>
      <c r="G63" s="47"/>
      <c r="H63" s="42">
        <f t="shared" si="2"/>
        <v>104.5</v>
      </c>
      <c r="I63" s="42"/>
      <c r="J63" s="42"/>
      <c r="K63" s="42" cm="1">
        <f t="array" ref="K63">IF(A63&gt;=1,_xlfn.IFS($A$51-A63&lt;$X$17,0,AND($A$51-A63&gt;=$X$17,A63&gt;$X$16),$V$7*Computations!$I$3*1/12,A63&lt;=$X$16,0),0)</f>
        <v>606.05377777777744</v>
      </c>
      <c r="L63" s="42"/>
      <c r="M63" s="42"/>
      <c r="N63" s="42"/>
      <c r="O63" s="42" cm="1">
        <f t="array" ref="O63">IF(A63&gt;=1,_xlfn.IFS(AND($A$51-A63&lt;$X$17,$F$15="Excluding Above"),0,AND($A$51-A63&lt;$X$17,$F$15&lt;&gt;"Excluding Above"),Computations!$A$7*Computations!$J$7*1/12,AND($A$51-A63&gt;=$X$17,A63&gt;$X$16),(Computations!$A$7-Computations!$A$3)*Computations!$J$7*1/12,AND(A63&lt;=$X$16,$F$15&lt;&gt;"Excluding Below"),Computations!$A$7*Computations!$J$7*1/12,AND(A63&lt;=$X$16,$F$15="Excluding Below"),0),0)</f>
        <v>13.333333333333334</v>
      </c>
      <c r="P63" s="42"/>
      <c r="Q63" s="42"/>
      <c r="R63" s="42"/>
      <c r="S63" s="42">
        <f t="shared" si="4"/>
        <v>619.38711111111081</v>
      </c>
      <c r="T63" s="42"/>
      <c r="U63" s="42"/>
      <c r="V63" s="42"/>
      <c r="W63" s="42">
        <f t="shared" si="5"/>
        <v>23877.335999999999</v>
      </c>
      <c r="X63" s="42"/>
      <c r="Y63" s="42"/>
      <c r="Z63" s="42"/>
      <c r="AA63" s="40" t="str" cm="1">
        <f t="array" ref="AA63">_xlfn.IFS($A$51-A63=$X$17,"&lt;=Top of Module",A63=$X$16,"&lt;=Bottom of Module",A63=0,"&lt;=Bottom of Stone",AND($A$51-A63&lt;&gt;$X$17,A63&lt;&gt;$X$16,A63&lt;&gt;0),"")</f>
        <v>&lt;=Top of Module</v>
      </c>
      <c r="AB63" s="41"/>
      <c r="AC63" s="41"/>
      <c r="AD63" s="41"/>
      <c r="AE63" s="41"/>
      <c r="AF63" s="41"/>
    </row>
    <row r="64" spans="1:32" ht="15" customHeight="1" x14ac:dyDescent="0.25">
      <c r="A64" s="48" cm="1">
        <f t="array" ref="A64">_xlfn.IFS(A63&gt;1,A63-1,A63=1,0,A63=0,-999,A63=-999,0-999)</f>
        <v>41</v>
      </c>
      <c r="B64" s="48"/>
      <c r="C64" s="48"/>
      <c r="D64" s="48"/>
      <c r="E64" s="47">
        <f t="shared" si="3"/>
        <v>3.4166666666666665</v>
      </c>
      <c r="F64" s="47"/>
      <c r="G64" s="47"/>
      <c r="H64" s="42">
        <f t="shared" si="2"/>
        <v>104.41666666666667</v>
      </c>
      <c r="I64" s="42"/>
      <c r="J64" s="42"/>
      <c r="K64" s="42" cm="1">
        <f t="array" ref="K64">IF(A64&gt;=1,_xlfn.IFS($A$51-A64&lt;$X$17,0,AND($A$51-A64&gt;=$X$17,A64&gt;$X$16),$V$7*Computations!$I$3*1/12,A64&lt;=$X$16,0),0)</f>
        <v>606.05377777777744</v>
      </c>
      <c r="L64" s="42"/>
      <c r="M64" s="42"/>
      <c r="N64" s="42"/>
      <c r="O64" s="42" cm="1">
        <f t="array" ref="O64">IF(A64&gt;=1,_xlfn.IFS(AND($A$51-A64&lt;$X$17,$F$15="Excluding Above"),0,AND($A$51-A64&lt;$X$17,$F$15&lt;&gt;"Excluding Above"),Computations!$A$7*Computations!$J$7*1/12,AND($A$51-A64&gt;=$X$17,A64&gt;$X$16),(Computations!$A$7-Computations!$A$3)*Computations!$J$7*1/12,AND(A64&lt;=$X$16,$F$15&lt;&gt;"Excluding Below"),Computations!$A$7*Computations!$J$7*1/12,AND(A64&lt;=$X$16,$F$15="Excluding Below"),0),0)</f>
        <v>13.333333333333334</v>
      </c>
      <c r="P64" s="42"/>
      <c r="Q64" s="42"/>
      <c r="R64" s="42"/>
      <c r="S64" s="42">
        <f t="shared" si="4"/>
        <v>619.38711111111081</v>
      </c>
      <c r="T64" s="42"/>
      <c r="U64" s="42"/>
      <c r="V64" s="42"/>
      <c r="W64" s="42">
        <f t="shared" si="5"/>
        <v>23257.948888888888</v>
      </c>
      <c r="X64" s="42"/>
      <c r="Y64" s="42"/>
      <c r="Z64" s="42"/>
      <c r="AA64" s="40" t="str" cm="1">
        <f t="array" ref="AA64">_xlfn.IFS($A$51-A64=$X$17,"&lt;=Top of Module",A64=$X$16,"&lt;=Bottom of Module",A64=0,"&lt;=Bottom of Stone",AND($A$51-A64&lt;&gt;$X$17,A64&lt;&gt;$X$16,A64&lt;&gt;0),"")</f>
        <v/>
      </c>
      <c r="AB64" s="41"/>
      <c r="AC64" s="41"/>
      <c r="AD64" s="41"/>
      <c r="AE64" s="41"/>
      <c r="AF64" s="41"/>
    </row>
    <row r="65" spans="1:32" ht="15" customHeight="1" x14ac:dyDescent="0.25">
      <c r="A65" s="48" cm="1">
        <f t="array" ref="A65">_xlfn.IFS(A64&gt;1,A64-1,A64=1,0,A64=0,-999,A64=-999,0-999)</f>
        <v>40</v>
      </c>
      <c r="B65" s="48"/>
      <c r="C65" s="48"/>
      <c r="D65" s="48"/>
      <c r="E65" s="47">
        <f t="shared" si="3"/>
        <v>3.3333333333333335</v>
      </c>
      <c r="F65" s="47"/>
      <c r="G65" s="47"/>
      <c r="H65" s="42">
        <f t="shared" si="2"/>
        <v>104.33333333333333</v>
      </c>
      <c r="I65" s="42"/>
      <c r="J65" s="42"/>
      <c r="K65" s="42" cm="1">
        <f t="array" ref="K65">IF(A65&gt;=1,_xlfn.IFS($A$51-A65&lt;$X$17,0,AND($A$51-A65&gt;=$X$17,A65&gt;$X$16),$V$7*Computations!$I$3*1/12,A65&lt;=$X$16,0),0)</f>
        <v>606.05377777777744</v>
      </c>
      <c r="L65" s="42"/>
      <c r="M65" s="42"/>
      <c r="N65" s="42"/>
      <c r="O65" s="42" cm="1">
        <f t="array" ref="O65">IF(A65&gt;=1,_xlfn.IFS(AND($A$51-A65&lt;$X$17,$F$15="Excluding Above"),0,AND($A$51-A65&lt;$X$17,$F$15&lt;&gt;"Excluding Above"),Computations!$A$7*Computations!$J$7*1/12,AND($A$51-A65&gt;=$X$17,A65&gt;$X$16),(Computations!$A$7-Computations!$A$3)*Computations!$J$7*1/12,AND(A65&lt;=$X$16,$F$15&lt;&gt;"Excluding Below"),Computations!$A$7*Computations!$J$7*1/12,AND(A65&lt;=$X$16,$F$15="Excluding Below"),0),0)</f>
        <v>13.333333333333334</v>
      </c>
      <c r="P65" s="42"/>
      <c r="Q65" s="42"/>
      <c r="R65" s="42"/>
      <c r="S65" s="42">
        <f t="shared" si="4"/>
        <v>619.38711111111081</v>
      </c>
      <c r="T65" s="42"/>
      <c r="U65" s="42"/>
      <c r="V65" s="42"/>
      <c r="W65" s="42">
        <f t="shared" si="5"/>
        <v>22638.561777777777</v>
      </c>
      <c r="X65" s="42"/>
      <c r="Y65" s="42"/>
      <c r="Z65" s="42"/>
      <c r="AA65" s="40" t="str" cm="1">
        <f t="array" ref="AA65">_xlfn.IFS($A$51-A65=$X$17,"&lt;=Top of Module",A65=$X$16,"&lt;=Bottom of Module",A65=0,"&lt;=Bottom of Stone",AND($A$51-A65&lt;&gt;$X$17,A65&lt;&gt;$X$16,A65&lt;&gt;0),"")</f>
        <v/>
      </c>
      <c r="AB65" s="41"/>
      <c r="AC65" s="41"/>
      <c r="AD65" s="41"/>
      <c r="AE65" s="41"/>
      <c r="AF65" s="41"/>
    </row>
    <row r="66" spans="1:32" ht="15" customHeight="1" x14ac:dyDescent="0.25">
      <c r="A66" s="48" cm="1">
        <f t="array" ref="A66">_xlfn.IFS(A65&gt;1,A65-1,A65=1,0,A65=0,-999,A65=-999,0-999)</f>
        <v>39</v>
      </c>
      <c r="B66" s="48"/>
      <c r="C66" s="48"/>
      <c r="D66" s="48"/>
      <c r="E66" s="47">
        <f t="shared" si="3"/>
        <v>3.25</v>
      </c>
      <c r="F66" s="47"/>
      <c r="G66" s="47"/>
      <c r="H66" s="42">
        <f t="shared" si="2"/>
        <v>104.25</v>
      </c>
      <c r="I66" s="42"/>
      <c r="J66" s="42"/>
      <c r="K66" s="42" cm="1">
        <f t="array" ref="K66">IF(A66&gt;=1,_xlfn.IFS($A$51-A66&lt;$X$17,0,AND($A$51-A66&gt;=$X$17,A66&gt;$X$16),$V$7*Computations!$I$3*1/12,A66&lt;=$X$16,0),0)</f>
        <v>606.05377777777744</v>
      </c>
      <c r="L66" s="42"/>
      <c r="M66" s="42"/>
      <c r="N66" s="42"/>
      <c r="O66" s="42" cm="1">
        <f t="array" ref="O66">IF(A66&gt;=1,_xlfn.IFS(AND($A$51-A66&lt;$X$17,$F$15="Excluding Above"),0,AND($A$51-A66&lt;$X$17,$F$15&lt;&gt;"Excluding Above"),Computations!$A$7*Computations!$J$7*1/12,AND($A$51-A66&gt;=$X$17,A66&gt;$X$16),(Computations!$A$7-Computations!$A$3)*Computations!$J$7*1/12,AND(A66&lt;=$X$16,$F$15&lt;&gt;"Excluding Below"),Computations!$A$7*Computations!$J$7*1/12,AND(A66&lt;=$X$16,$F$15="Excluding Below"),0),0)</f>
        <v>13.333333333333334</v>
      </c>
      <c r="P66" s="42"/>
      <c r="Q66" s="42"/>
      <c r="R66" s="42"/>
      <c r="S66" s="42">
        <f t="shared" si="4"/>
        <v>619.38711111111081</v>
      </c>
      <c r="T66" s="42"/>
      <c r="U66" s="42"/>
      <c r="V66" s="42"/>
      <c r="W66" s="42">
        <f t="shared" si="5"/>
        <v>22019.174666666666</v>
      </c>
      <c r="X66" s="42"/>
      <c r="Y66" s="42"/>
      <c r="Z66" s="42"/>
      <c r="AA66" s="40" t="str" cm="1">
        <f t="array" ref="AA66">_xlfn.IFS($A$51-A66=$X$17,"&lt;=Top of Module",A66=$X$16,"&lt;=Bottom of Module",A66=0,"&lt;=Bottom of Stone",AND($A$51-A66&lt;&gt;$X$17,A66&lt;&gt;$X$16,A66&lt;&gt;0),"")</f>
        <v/>
      </c>
      <c r="AB66" s="41"/>
      <c r="AC66" s="41"/>
      <c r="AD66" s="41"/>
      <c r="AE66" s="41"/>
      <c r="AF66" s="41"/>
    </row>
    <row r="67" spans="1:32" ht="15" customHeight="1" x14ac:dyDescent="0.25">
      <c r="A67" s="48" cm="1">
        <f t="array" ref="A67">_xlfn.IFS(A66&gt;1,A66-1,A66=1,0,A66=0,-999,A66=-999,0-999)</f>
        <v>38</v>
      </c>
      <c r="B67" s="48"/>
      <c r="C67" s="48"/>
      <c r="D67" s="48"/>
      <c r="E67" s="47">
        <f t="shared" si="3"/>
        <v>3.1666666666666665</v>
      </c>
      <c r="F67" s="47"/>
      <c r="G67" s="47"/>
      <c r="H67" s="42">
        <f t="shared" si="2"/>
        <v>104.16666666666667</v>
      </c>
      <c r="I67" s="42"/>
      <c r="J67" s="42"/>
      <c r="K67" s="42" cm="1">
        <f t="array" ref="K67">IF(A67&gt;=1,_xlfn.IFS($A$51-A67&lt;$X$17,0,AND($A$51-A67&gt;=$X$17,A67&gt;$X$16),$V$7*Computations!$I$3*1/12,A67&lt;=$X$16,0),0)</f>
        <v>606.05377777777744</v>
      </c>
      <c r="L67" s="42"/>
      <c r="M67" s="42"/>
      <c r="N67" s="42"/>
      <c r="O67" s="42" cm="1">
        <f t="array" ref="O67">IF(A67&gt;=1,_xlfn.IFS(AND($A$51-A67&lt;$X$17,$F$15="Excluding Above"),0,AND($A$51-A67&lt;$X$17,$F$15&lt;&gt;"Excluding Above"),Computations!$A$7*Computations!$J$7*1/12,AND($A$51-A67&gt;=$X$17,A67&gt;$X$16),(Computations!$A$7-Computations!$A$3)*Computations!$J$7*1/12,AND(A67&lt;=$X$16,$F$15&lt;&gt;"Excluding Below"),Computations!$A$7*Computations!$J$7*1/12,AND(A67&lt;=$X$16,$F$15="Excluding Below"),0),0)</f>
        <v>13.333333333333334</v>
      </c>
      <c r="P67" s="42"/>
      <c r="Q67" s="42"/>
      <c r="R67" s="42"/>
      <c r="S67" s="42">
        <f t="shared" si="4"/>
        <v>619.38711111111081</v>
      </c>
      <c r="T67" s="42"/>
      <c r="U67" s="42"/>
      <c r="V67" s="42"/>
      <c r="W67" s="42">
        <f t="shared" si="5"/>
        <v>21399.787555555555</v>
      </c>
      <c r="X67" s="42"/>
      <c r="Y67" s="42"/>
      <c r="Z67" s="42"/>
      <c r="AA67" s="40" t="str" cm="1">
        <f t="array" ref="AA67">_xlfn.IFS($A$51-A67=$X$17,"&lt;=Top of Module",A67=$X$16,"&lt;=Bottom of Module",A67=0,"&lt;=Bottom of Stone",AND($A$51-A67&lt;&gt;$X$17,A67&lt;&gt;$X$16,A67&lt;&gt;0),"")</f>
        <v/>
      </c>
      <c r="AB67" s="41"/>
      <c r="AC67" s="41"/>
      <c r="AD67" s="41"/>
      <c r="AE67" s="41"/>
      <c r="AF67" s="41"/>
    </row>
    <row r="68" spans="1:32" ht="15" customHeight="1" x14ac:dyDescent="0.25">
      <c r="A68" s="48" cm="1">
        <f t="array" ref="A68">_xlfn.IFS(A67&gt;1,A67-1,A67=1,0,A67=0,-999,A67=-999,0-999)</f>
        <v>37</v>
      </c>
      <c r="B68" s="48"/>
      <c r="C68" s="48"/>
      <c r="D68" s="48"/>
      <c r="E68" s="47">
        <f t="shared" si="3"/>
        <v>3.0833333333333335</v>
      </c>
      <c r="F68" s="47"/>
      <c r="G68" s="47"/>
      <c r="H68" s="42">
        <f t="shared" si="2"/>
        <v>104.08333333333333</v>
      </c>
      <c r="I68" s="42"/>
      <c r="J68" s="42"/>
      <c r="K68" s="42" cm="1">
        <f t="array" ref="K68">IF(A68&gt;=1,_xlfn.IFS($A$51-A68&lt;$X$17,0,AND($A$51-A68&gt;=$X$17,A68&gt;$X$16),$V$7*Computations!$I$3*1/12,A68&lt;=$X$16,0),0)</f>
        <v>606.05377777777744</v>
      </c>
      <c r="L68" s="42"/>
      <c r="M68" s="42"/>
      <c r="N68" s="42"/>
      <c r="O68" s="42" cm="1">
        <f t="array" ref="O68">IF(A68&gt;=1,_xlfn.IFS(AND($A$51-A68&lt;$X$17,$F$15="Excluding Above"),0,AND($A$51-A68&lt;$X$17,$F$15&lt;&gt;"Excluding Above"),Computations!$A$7*Computations!$J$7*1/12,AND($A$51-A68&gt;=$X$17,A68&gt;$X$16),(Computations!$A$7-Computations!$A$3)*Computations!$J$7*1/12,AND(A68&lt;=$X$16,$F$15&lt;&gt;"Excluding Below"),Computations!$A$7*Computations!$J$7*1/12,AND(A68&lt;=$X$16,$F$15="Excluding Below"),0),0)</f>
        <v>13.333333333333334</v>
      </c>
      <c r="P68" s="42"/>
      <c r="Q68" s="42"/>
      <c r="R68" s="42"/>
      <c r="S68" s="42">
        <f t="shared" si="4"/>
        <v>619.38711111111081</v>
      </c>
      <c r="T68" s="42"/>
      <c r="U68" s="42"/>
      <c r="V68" s="42"/>
      <c r="W68" s="42">
        <f t="shared" si="5"/>
        <v>20780.400444444444</v>
      </c>
      <c r="X68" s="42"/>
      <c r="Y68" s="42"/>
      <c r="Z68" s="42"/>
      <c r="AA68" s="40" t="str" cm="1">
        <f t="array" ref="AA68">_xlfn.IFS($A$51-A68=$X$17,"&lt;=Top of Module",A68=$X$16,"&lt;=Bottom of Module",A68=0,"&lt;=Bottom of Stone",AND($A$51-A68&lt;&gt;$X$17,A68&lt;&gt;$X$16,A68&lt;&gt;0),"")</f>
        <v/>
      </c>
      <c r="AB68" s="41"/>
      <c r="AC68" s="41"/>
      <c r="AD68" s="41"/>
      <c r="AE68" s="41"/>
      <c r="AF68" s="41"/>
    </row>
    <row r="69" spans="1:32" ht="15" customHeight="1" x14ac:dyDescent="0.25">
      <c r="A69" s="48" cm="1">
        <f t="array" ref="A69">_xlfn.IFS(A68&gt;1,A68-1,A68=1,0,A68=0,-999,A68=-999,0-999)</f>
        <v>36</v>
      </c>
      <c r="B69" s="48"/>
      <c r="C69" s="48"/>
      <c r="D69" s="48"/>
      <c r="E69" s="47">
        <f t="shared" si="3"/>
        <v>3</v>
      </c>
      <c r="F69" s="47"/>
      <c r="G69" s="47"/>
      <c r="H69" s="42">
        <f t="shared" si="2"/>
        <v>104</v>
      </c>
      <c r="I69" s="42"/>
      <c r="J69" s="42"/>
      <c r="K69" s="42" cm="1">
        <f t="array" ref="K69">IF(A69&gt;=1,_xlfn.IFS($A$51-A69&lt;$X$17,0,AND($A$51-A69&gt;=$X$17,A69&gt;$X$16),$V$7*Computations!$I$3*1/12,A69&lt;=$X$16,0),0)</f>
        <v>606.05377777777744</v>
      </c>
      <c r="L69" s="42"/>
      <c r="M69" s="42"/>
      <c r="N69" s="42"/>
      <c r="O69" s="42" cm="1">
        <f t="array" ref="O69">IF(A69&gt;=1,_xlfn.IFS(AND($A$51-A69&lt;$X$17,$F$15="Excluding Above"),0,AND($A$51-A69&lt;$X$17,$F$15&lt;&gt;"Excluding Above"),Computations!$A$7*Computations!$J$7*1/12,AND($A$51-A69&gt;=$X$17,A69&gt;$X$16),(Computations!$A$7-Computations!$A$3)*Computations!$J$7*1/12,AND(A69&lt;=$X$16,$F$15&lt;&gt;"Excluding Below"),Computations!$A$7*Computations!$J$7*1/12,AND(A69&lt;=$X$16,$F$15="Excluding Below"),0),0)</f>
        <v>13.333333333333334</v>
      </c>
      <c r="P69" s="42"/>
      <c r="Q69" s="42"/>
      <c r="R69" s="42"/>
      <c r="S69" s="42">
        <f t="shared" si="4"/>
        <v>619.38711111111081</v>
      </c>
      <c r="T69" s="42"/>
      <c r="U69" s="42"/>
      <c r="V69" s="42"/>
      <c r="W69" s="42">
        <f t="shared" si="5"/>
        <v>20161.013333333332</v>
      </c>
      <c r="X69" s="42"/>
      <c r="Y69" s="42"/>
      <c r="Z69" s="42"/>
      <c r="AA69" s="40" t="str" cm="1">
        <f t="array" ref="AA69">_xlfn.IFS($A$51-A69=$X$17,"&lt;=Top of Module",A69=$X$16,"&lt;=Bottom of Module",A69=0,"&lt;=Bottom of Stone",AND($A$51-A69&lt;&gt;$X$17,A69&lt;&gt;$X$16,A69&lt;&gt;0),"")</f>
        <v/>
      </c>
      <c r="AB69" s="41"/>
      <c r="AC69" s="41"/>
      <c r="AD69" s="41"/>
      <c r="AE69" s="41"/>
      <c r="AF69" s="41"/>
    </row>
    <row r="70" spans="1:32" ht="15" customHeight="1" x14ac:dyDescent="0.25">
      <c r="A70" s="48" cm="1">
        <f t="array" ref="A70">_xlfn.IFS(A69&gt;1,A69-1,A69=1,0,A69=0,-999,A69=-999,0-999)</f>
        <v>35</v>
      </c>
      <c r="B70" s="48"/>
      <c r="C70" s="48"/>
      <c r="D70" s="48"/>
      <c r="E70" s="47">
        <f t="shared" si="3"/>
        <v>2.9166666666666665</v>
      </c>
      <c r="F70" s="47"/>
      <c r="G70" s="47"/>
      <c r="H70" s="42">
        <f t="shared" si="2"/>
        <v>103.91666666666667</v>
      </c>
      <c r="I70" s="42"/>
      <c r="J70" s="42"/>
      <c r="K70" s="42" cm="1">
        <f t="array" ref="K70">IF(A70&gt;=1,_xlfn.IFS($A$51-A70&lt;$X$17,0,AND($A$51-A70&gt;=$X$17,A70&gt;$X$16),$V$7*Computations!$I$3*1/12,A70&lt;=$X$16,0),0)</f>
        <v>606.05377777777744</v>
      </c>
      <c r="L70" s="42"/>
      <c r="M70" s="42"/>
      <c r="N70" s="42"/>
      <c r="O70" s="42" cm="1">
        <f t="array" ref="O70">IF(A70&gt;=1,_xlfn.IFS(AND($A$51-A70&lt;$X$17,$F$15="Excluding Above"),0,AND($A$51-A70&lt;$X$17,$F$15&lt;&gt;"Excluding Above"),Computations!$A$7*Computations!$J$7*1/12,AND($A$51-A70&gt;=$X$17,A70&gt;$X$16),(Computations!$A$7-Computations!$A$3)*Computations!$J$7*1/12,AND(A70&lt;=$X$16,$F$15&lt;&gt;"Excluding Below"),Computations!$A$7*Computations!$J$7*1/12,AND(A70&lt;=$X$16,$F$15="Excluding Below"),0),0)</f>
        <v>13.333333333333334</v>
      </c>
      <c r="P70" s="42"/>
      <c r="Q70" s="42"/>
      <c r="R70" s="42"/>
      <c r="S70" s="42">
        <f t="shared" si="4"/>
        <v>619.38711111111081</v>
      </c>
      <c r="T70" s="42"/>
      <c r="U70" s="42"/>
      <c r="V70" s="42"/>
      <c r="W70" s="42">
        <f t="shared" si="5"/>
        <v>19541.626222222221</v>
      </c>
      <c r="X70" s="42"/>
      <c r="Y70" s="42"/>
      <c r="Z70" s="42"/>
      <c r="AA70" s="40" t="str" cm="1">
        <f t="array" ref="AA70">_xlfn.IFS($A$51-A70=$X$17,"&lt;=Top of Module",A70=$X$16,"&lt;=Bottom of Module",A70=0,"&lt;=Bottom of Stone",AND($A$51-A70&lt;&gt;$X$17,A70&lt;&gt;$X$16,A70&lt;&gt;0),"")</f>
        <v/>
      </c>
      <c r="AB70" s="41"/>
      <c r="AC70" s="41"/>
      <c r="AD70" s="41"/>
      <c r="AE70" s="41"/>
      <c r="AF70" s="41"/>
    </row>
    <row r="71" spans="1:32" ht="15" customHeight="1" x14ac:dyDescent="0.25">
      <c r="A71" s="48" cm="1">
        <f t="array" ref="A71">_xlfn.IFS(A70&gt;1,A70-1,A70=1,0,A70=0,-999,A70=-999,0-999)</f>
        <v>34</v>
      </c>
      <c r="B71" s="48"/>
      <c r="C71" s="48"/>
      <c r="D71" s="48"/>
      <c r="E71" s="47">
        <f t="shared" si="3"/>
        <v>2.8333333333333335</v>
      </c>
      <c r="F71" s="47"/>
      <c r="G71" s="47"/>
      <c r="H71" s="42">
        <f t="shared" si="2"/>
        <v>103.83333333333333</v>
      </c>
      <c r="I71" s="42"/>
      <c r="J71" s="42"/>
      <c r="K71" s="42" cm="1">
        <f t="array" ref="K71">IF(A71&gt;=1,_xlfn.IFS($A$51-A71&lt;$X$17,0,AND($A$51-A71&gt;=$X$17,A71&gt;$X$16),$V$7*Computations!$I$3*1/12,A71&lt;=$X$16,0),0)</f>
        <v>606.05377777777744</v>
      </c>
      <c r="L71" s="42"/>
      <c r="M71" s="42"/>
      <c r="N71" s="42"/>
      <c r="O71" s="42" cm="1">
        <f t="array" ref="O71">IF(A71&gt;=1,_xlfn.IFS(AND($A$51-A71&lt;$X$17,$F$15="Excluding Above"),0,AND($A$51-A71&lt;$X$17,$F$15&lt;&gt;"Excluding Above"),Computations!$A$7*Computations!$J$7*1/12,AND($A$51-A71&gt;=$X$17,A71&gt;$X$16),(Computations!$A$7-Computations!$A$3)*Computations!$J$7*1/12,AND(A71&lt;=$X$16,$F$15&lt;&gt;"Excluding Below"),Computations!$A$7*Computations!$J$7*1/12,AND(A71&lt;=$X$16,$F$15="Excluding Below"),0),0)</f>
        <v>13.333333333333334</v>
      </c>
      <c r="P71" s="42"/>
      <c r="Q71" s="42"/>
      <c r="R71" s="42"/>
      <c r="S71" s="42">
        <f t="shared" si="4"/>
        <v>619.38711111111081</v>
      </c>
      <c r="T71" s="42"/>
      <c r="U71" s="42"/>
      <c r="V71" s="42"/>
      <c r="W71" s="42">
        <f t="shared" si="5"/>
        <v>18922.23911111111</v>
      </c>
      <c r="X71" s="42"/>
      <c r="Y71" s="42"/>
      <c r="Z71" s="42"/>
      <c r="AA71" s="40" t="str" cm="1">
        <f t="array" ref="AA71">_xlfn.IFS($A$51-A71=$X$17,"&lt;=Top of Module",A71=$X$16,"&lt;=Bottom of Module",A71=0,"&lt;=Bottom of Stone",AND($A$51-A71&lt;&gt;$X$17,A71&lt;&gt;$X$16,A71&lt;&gt;0),"")</f>
        <v/>
      </c>
      <c r="AB71" s="41"/>
      <c r="AC71" s="41"/>
      <c r="AD71" s="41"/>
      <c r="AE71" s="41"/>
      <c r="AF71" s="41"/>
    </row>
    <row r="72" spans="1:32" ht="15" customHeight="1" x14ac:dyDescent="0.25">
      <c r="A72" s="48" cm="1">
        <f t="array" ref="A72">_xlfn.IFS(A71&gt;1,A71-1,A71=1,0,A71=0,-999,A71=-999,0-999)</f>
        <v>33</v>
      </c>
      <c r="B72" s="48"/>
      <c r="C72" s="48"/>
      <c r="D72" s="48"/>
      <c r="E72" s="47">
        <f t="shared" si="3"/>
        <v>2.75</v>
      </c>
      <c r="F72" s="47"/>
      <c r="G72" s="47"/>
      <c r="H72" s="42">
        <f t="shared" si="2"/>
        <v>103.75</v>
      </c>
      <c r="I72" s="42"/>
      <c r="J72" s="42"/>
      <c r="K72" s="42" cm="1">
        <f t="array" ref="K72">IF(A72&gt;=1,_xlfn.IFS($A$51-A72&lt;$X$17,0,AND($A$51-A72&gt;=$X$17,A72&gt;$X$16),$V$7*Computations!$I$3*1/12,A72&lt;=$X$16,0),0)</f>
        <v>606.05377777777744</v>
      </c>
      <c r="L72" s="42"/>
      <c r="M72" s="42"/>
      <c r="N72" s="42"/>
      <c r="O72" s="42" cm="1">
        <f t="array" ref="O72">IF(A72&gt;=1,_xlfn.IFS(AND($A$51-A72&lt;$X$17,$F$15="Excluding Above"),0,AND($A$51-A72&lt;$X$17,$F$15&lt;&gt;"Excluding Above"),Computations!$A$7*Computations!$J$7*1/12,AND($A$51-A72&gt;=$X$17,A72&gt;$X$16),(Computations!$A$7-Computations!$A$3)*Computations!$J$7*1/12,AND(A72&lt;=$X$16,$F$15&lt;&gt;"Excluding Below"),Computations!$A$7*Computations!$J$7*1/12,AND(A72&lt;=$X$16,$F$15="Excluding Below"),0),0)</f>
        <v>13.333333333333334</v>
      </c>
      <c r="P72" s="42"/>
      <c r="Q72" s="42"/>
      <c r="R72" s="42"/>
      <c r="S72" s="42">
        <f t="shared" si="4"/>
        <v>619.38711111111081</v>
      </c>
      <c r="T72" s="42"/>
      <c r="U72" s="42"/>
      <c r="V72" s="42"/>
      <c r="W72" s="42">
        <f t="shared" si="5"/>
        <v>18302.851999999999</v>
      </c>
      <c r="X72" s="42"/>
      <c r="Y72" s="42"/>
      <c r="Z72" s="42"/>
      <c r="AA72" s="40" t="str" cm="1">
        <f t="array" ref="AA72">_xlfn.IFS($A$51-A72=$X$17,"&lt;=Top of Module",A72=$X$16,"&lt;=Bottom of Module",A72=0,"&lt;=Bottom of Stone",AND($A$51-A72&lt;&gt;$X$17,A72&lt;&gt;$X$16,A72&lt;&gt;0),"")</f>
        <v/>
      </c>
      <c r="AB72" s="41"/>
      <c r="AC72" s="41"/>
      <c r="AD72" s="41"/>
      <c r="AE72" s="41"/>
      <c r="AF72" s="41"/>
    </row>
    <row r="73" spans="1:32" ht="15" customHeight="1" x14ac:dyDescent="0.25">
      <c r="A73" s="48" cm="1">
        <f t="array" ref="A73">_xlfn.IFS(A72&gt;1,A72-1,A72=1,0,A72=0,-999,A72=-999,0-999)</f>
        <v>32</v>
      </c>
      <c r="B73" s="48"/>
      <c r="C73" s="48"/>
      <c r="D73" s="48"/>
      <c r="E73" s="47">
        <f t="shared" si="3"/>
        <v>2.6666666666666665</v>
      </c>
      <c r="F73" s="47"/>
      <c r="G73" s="47"/>
      <c r="H73" s="42">
        <f t="shared" si="2"/>
        <v>103.66666666666667</v>
      </c>
      <c r="I73" s="42"/>
      <c r="J73" s="42"/>
      <c r="K73" s="42" cm="1">
        <f t="array" ref="K73">IF(A73&gt;=1,_xlfn.IFS($A$51-A73&lt;$X$17,0,AND($A$51-A73&gt;=$X$17,A73&gt;$X$16),$V$7*Computations!$I$3*1/12,A73&lt;=$X$16,0),0)</f>
        <v>606.05377777777744</v>
      </c>
      <c r="L73" s="42"/>
      <c r="M73" s="42"/>
      <c r="N73" s="42"/>
      <c r="O73" s="42" cm="1">
        <f t="array" ref="O73">IF(A73&gt;=1,_xlfn.IFS(AND($A$51-A73&lt;$X$17,$F$15="Excluding Above"),0,AND($A$51-A73&lt;$X$17,$F$15&lt;&gt;"Excluding Above"),Computations!$A$7*Computations!$J$7*1/12,AND($A$51-A73&gt;=$X$17,A73&gt;$X$16),(Computations!$A$7-Computations!$A$3)*Computations!$J$7*1/12,AND(A73&lt;=$X$16,$F$15&lt;&gt;"Excluding Below"),Computations!$A$7*Computations!$J$7*1/12,AND(A73&lt;=$X$16,$F$15="Excluding Below"),0),0)</f>
        <v>13.333333333333334</v>
      </c>
      <c r="P73" s="42"/>
      <c r="Q73" s="42"/>
      <c r="R73" s="42"/>
      <c r="S73" s="42">
        <f t="shared" si="4"/>
        <v>619.38711111111081</v>
      </c>
      <c r="T73" s="42"/>
      <c r="U73" s="42"/>
      <c r="V73" s="42"/>
      <c r="W73" s="42">
        <f t="shared" si="5"/>
        <v>17683.464888888888</v>
      </c>
      <c r="X73" s="42"/>
      <c r="Y73" s="42"/>
      <c r="Z73" s="42"/>
      <c r="AA73" s="40" t="str" cm="1">
        <f t="array" ref="AA73">_xlfn.IFS($A$51-A73=$X$17,"&lt;=Top of Module",A73=$X$16,"&lt;=Bottom of Module",A73=0,"&lt;=Bottom of Stone",AND($A$51-A73&lt;&gt;$X$17,A73&lt;&gt;$X$16,A73&lt;&gt;0),"")</f>
        <v/>
      </c>
      <c r="AB73" s="41"/>
      <c r="AC73" s="41"/>
      <c r="AD73" s="41"/>
      <c r="AE73" s="41"/>
      <c r="AF73" s="41"/>
    </row>
    <row r="74" spans="1:32" ht="15" customHeight="1" x14ac:dyDescent="0.25">
      <c r="A74" s="48" cm="1">
        <f t="array" ref="A74">_xlfn.IFS(A73&gt;1,A73-1,A73=1,0,A73=0,-999,A73=-999,0-999)</f>
        <v>31</v>
      </c>
      <c r="B74" s="48"/>
      <c r="C74" s="48"/>
      <c r="D74" s="48"/>
      <c r="E74" s="47">
        <f t="shared" si="3"/>
        <v>2.5833333333333335</v>
      </c>
      <c r="F74" s="47"/>
      <c r="G74" s="47"/>
      <c r="H74" s="42">
        <f t="shared" si="2"/>
        <v>103.58333333333333</v>
      </c>
      <c r="I74" s="42"/>
      <c r="J74" s="42"/>
      <c r="K74" s="42" cm="1">
        <f t="array" ref="K74">IF(A74&gt;=1,_xlfn.IFS($A$51-A74&lt;$X$17,0,AND($A$51-A74&gt;=$X$17,A74&gt;$X$16),$V$7*Computations!$I$3*1/12,A74&lt;=$X$16,0),0)</f>
        <v>606.05377777777744</v>
      </c>
      <c r="L74" s="42"/>
      <c r="M74" s="42"/>
      <c r="N74" s="42"/>
      <c r="O74" s="42" cm="1">
        <f t="array" ref="O74">IF(A74&gt;=1,_xlfn.IFS(AND($A$51-A74&lt;$X$17,$F$15="Excluding Above"),0,AND($A$51-A74&lt;$X$17,$F$15&lt;&gt;"Excluding Above"),Computations!$A$7*Computations!$J$7*1/12,AND($A$51-A74&gt;=$X$17,A74&gt;$X$16),(Computations!$A$7-Computations!$A$3)*Computations!$J$7*1/12,AND(A74&lt;=$X$16,$F$15&lt;&gt;"Excluding Below"),Computations!$A$7*Computations!$J$7*1/12,AND(A74&lt;=$X$16,$F$15="Excluding Below"),0),0)</f>
        <v>13.333333333333334</v>
      </c>
      <c r="P74" s="42"/>
      <c r="Q74" s="42"/>
      <c r="R74" s="42"/>
      <c r="S74" s="42">
        <f t="shared" si="4"/>
        <v>619.38711111111081</v>
      </c>
      <c r="T74" s="42"/>
      <c r="U74" s="42"/>
      <c r="V74" s="42"/>
      <c r="W74" s="42">
        <f t="shared" si="5"/>
        <v>17064.077777777777</v>
      </c>
      <c r="X74" s="42"/>
      <c r="Y74" s="42"/>
      <c r="Z74" s="42"/>
      <c r="AA74" s="40" t="str" cm="1">
        <f t="array" ref="AA74">_xlfn.IFS($A$51-A74=$X$17,"&lt;=Top of Module",A74=$X$16,"&lt;=Bottom of Module",A74=0,"&lt;=Bottom of Stone",AND($A$51-A74&lt;&gt;$X$17,A74&lt;&gt;$X$16,A74&lt;&gt;0),"")</f>
        <v/>
      </c>
      <c r="AB74" s="41"/>
      <c r="AC74" s="41"/>
      <c r="AD74" s="41"/>
      <c r="AE74" s="41"/>
      <c r="AF74" s="41"/>
    </row>
    <row r="75" spans="1:32" ht="15" customHeight="1" x14ac:dyDescent="0.25">
      <c r="A75" s="48" cm="1">
        <f t="array" ref="A75">_xlfn.IFS(A74&gt;1,A74-1,A74=1,0,A74=0,-999,A74=-999,0-999)</f>
        <v>30</v>
      </c>
      <c r="B75" s="48"/>
      <c r="C75" s="48"/>
      <c r="D75" s="48"/>
      <c r="E75" s="47">
        <f t="shared" si="3"/>
        <v>2.5</v>
      </c>
      <c r="F75" s="47"/>
      <c r="G75" s="47"/>
      <c r="H75" s="42">
        <f t="shared" si="2"/>
        <v>103.5</v>
      </c>
      <c r="I75" s="42"/>
      <c r="J75" s="42"/>
      <c r="K75" s="42" cm="1">
        <f t="array" ref="K75">IF(A75&gt;=1,_xlfn.IFS($A$51-A75&lt;$X$17,0,AND($A$51-A75&gt;=$X$17,A75&gt;$X$16),$V$7*Computations!$I$3*1/12,A75&lt;=$X$16,0),0)</f>
        <v>606.05377777777744</v>
      </c>
      <c r="L75" s="42"/>
      <c r="M75" s="42"/>
      <c r="N75" s="42"/>
      <c r="O75" s="42" cm="1">
        <f t="array" ref="O75">IF(A75&gt;=1,_xlfn.IFS(AND($A$51-A75&lt;$X$17,$F$15="Excluding Above"),0,AND($A$51-A75&lt;$X$17,$F$15&lt;&gt;"Excluding Above"),Computations!$A$7*Computations!$J$7*1/12,AND($A$51-A75&gt;=$X$17,A75&gt;$X$16),(Computations!$A$7-Computations!$A$3)*Computations!$J$7*1/12,AND(A75&lt;=$X$16,$F$15&lt;&gt;"Excluding Below"),Computations!$A$7*Computations!$J$7*1/12,AND(A75&lt;=$X$16,$F$15="Excluding Below"),0),0)</f>
        <v>13.333333333333334</v>
      </c>
      <c r="P75" s="42"/>
      <c r="Q75" s="42"/>
      <c r="R75" s="42"/>
      <c r="S75" s="42">
        <f t="shared" si="4"/>
        <v>619.38711111111081</v>
      </c>
      <c r="T75" s="42"/>
      <c r="U75" s="42"/>
      <c r="V75" s="42"/>
      <c r="W75" s="42">
        <f t="shared" si="5"/>
        <v>16444.690666666665</v>
      </c>
      <c r="X75" s="42"/>
      <c r="Y75" s="42"/>
      <c r="Z75" s="42"/>
      <c r="AA75" s="40" t="str" cm="1">
        <f t="array" ref="AA75">_xlfn.IFS($A$51-A75=$X$17,"&lt;=Top of Module",A75=$X$16,"&lt;=Bottom of Module",A75=0,"&lt;=Bottom of Stone",AND($A$51-A75&lt;&gt;$X$17,A75&lt;&gt;$X$16,A75&lt;&gt;0),"")</f>
        <v/>
      </c>
      <c r="AB75" s="41"/>
      <c r="AC75" s="41"/>
      <c r="AD75" s="41"/>
      <c r="AE75" s="41"/>
      <c r="AF75" s="41"/>
    </row>
    <row r="76" spans="1:32" ht="15" customHeight="1" x14ac:dyDescent="0.25">
      <c r="A76" s="48" cm="1">
        <f t="array" ref="A76">_xlfn.IFS(A75&gt;1,A75-1,A75=1,0,A75=0,-999,A75=-999,0-999)</f>
        <v>29</v>
      </c>
      <c r="B76" s="48"/>
      <c r="C76" s="48"/>
      <c r="D76" s="48"/>
      <c r="E76" s="47">
        <f t="shared" si="3"/>
        <v>2.4166666666666665</v>
      </c>
      <c r="F76" s="47"/>
      <c r="G76" s="47"/>
      <c r="H76" s="42">
        <f t="shared" si="2"/>
        <v>103.41666666666667</v>
      </c>
      <c r="I76" s="42"/>
      <c r="J76" s="42"/>
      <c r="K76" s="42" cm="1">
        <f t="array" ref="K76">IF(A76&gt;=1,_xlfn.IFS($A$51-A76&lt;$X$17,0,AND($A$51-A76&gt;=$X$17,A76&gt;$X$16),$V$7*Computations!$I$3*1/12,A76&lt;=$X$16,0),0)</f>
        <v>606.05377777777744</v>
      </c>
      <c r="L76" s="42"/>
      <c r="M76" s="42"/>
      <c r="N76" s="42"/>
      <c r="O76" s="42" cm="1">
        <f t="array" ref="O76">IF(A76&gt;=1,_xlfn.IFS(AND($A$51-A76&lt;$X$17,$F$15="Excluding Above"),0,AND($A$51-A76&lt;$X$17,$F$15&lt;&gt;"Excluding Above"),Computations!$A$7*Computations!$J$7*1/12,AND($A$51-A76&gt;=$X$17,A76&gt;$X$16),(Computations!$A$7-Computations!$A$3)*Computations!$J$7*1/12,AND(A76&lt;=$X$16,$F$15&lt;&gt;"Excluding Below"),Computations!$A$7*Computations!$J$7*1/12,AND(A76&lt;=$X$16,$F$15="Excluding Below"),0),0)</f>
        <v>13.333333333333334</v>
      </c>
      <c r="P76" s="42"/>
      <c r="Q76" s="42"/>
      <c r="R76" s="42"/>
      <c r="S76" s="42">
        <f t="shared" si="4"/>
        <v>619.38711111111081</v>
      </c>
      <c r="T76" s="42"/>
      <c r="U76" s="42"/>
      <c r="V76" s="42"/>
      <c r="W76" s="42">
        <f t="shared" si="5"/>
        <v>15825.303555555554</v>
      </c>
      <c r="X76" s="42"/>
      <c r="Y76" s="42"/>
      <c r="Z76" s="42"/>
      <c r="AA76" s="40" t="str" cm="1">
        <f t="array" ref="AA76">_xlfn.IFS($A$51-A76=$X$17,"&lt;=Top of Module",A76=$X$16,"&lt;=Bottom of Module",A76=0,"&lt;=Bottom of Stone",AND($A$51-A76&lt;&gt;$X$17,A76&lt;&gt;$X$16,A76&lt;&gt;0),"")</f>
        <v/>
      </c>
      <c r="AB76" s="41"/>
      <c r="AC76" s="41"/>
      <c r="AD76" s="41"/>
      <c r="AE76" s="41"/>
      <c r="AF76" s="41"/>
    </row>
    <row r="77" spans="1:32" ht="15" customHeight="1" x14ac:dyDescent="0.25">
      <c r="A77" s="48" cm="1">
        <f t="array" ref="A77">_xlfn.IFS(A76&gt;1,A76-1,A76=1,0,A76=0,-999,A76=-999,0-999)</f>
        <v>28</v>
      </c>
      <c r="B77" s="48"/>
      <c r="C77" s="48"/>
      <c r="D77" s="48"/>
      <c r="E77" s="47">
        <f t="shared" si="3"/>
        <v>2.3333333333333335</v>
      </c>
      <c r="F77" s="47"/>
      <c r="G77" s="47"/>
      <c r="H77" s="42">
        <f t="shared" si="2"/>
        <v>103.33333333333333</v>
      </c>
      <c r="I77" s="42"/>
      <c r="J77" s="42"/>
      <c r="K77" s="42" cm="1">
        <f t="array" ref="K77">IF(A77&gt;=1,_xlfn.IFS($A$51-A77&lt;$X$17,0,AND($A$51-A77&gt;=$X$17,A77&gt;$X$16),$V$7*Computations!$I$3*1/12,A77&lt;=$X$16,0),0)</f>
        <v>606.05377777777744</v>
      </c>
      <c r="L77" s="42"/>
      <c r="M77" s="42"/>
      <c r="N77" s="42"/>
      <c r="O77" s="42" cm="1">
        <f t="array" ref="O77">IF(A77&gt;=1,_xlfn.IFS(AND($A$51-A77&lt;$X$17,$F$15="Excluding Above"),0,AND($A$51-A77&lt;$X$17,$F$15&lt;&gt;"Excluding Above"),Computations!$A$7*Computations!$J$7*1/12,AND($A$51-A77&gt;=$X$17,A77&gt;$X$16),(Computations!$A$7-Computations!$A$3)*Computations!$J$7*1/12,AND(A77&lt;=$X$16,$F$15&lt;&gt;"Excluding Below"),Computations!$A$7*Computations!$J$7*1/12,AND(A77&lt;=$X$16,$F$15="Excluding Below"),0),0)</f>
        <v>13.333333333333334</v>
      </c>
      <c r="P77" s="42"/>
      <c r="Q77" s="42"/>
      <c r="R77" s="42"/>
      <c r="S77" s="42">
        <f t="shared" si="4"/>
        <v>619.38711111111081</v>
      </c>
      <c r="T77" s="42"/>
      <c r="U77" s="42"/>
      <c r="V77" s="42"/>
      <c r="W77" s="42">
        <f t="shared" si="5"/>
        <v>15205.916444444443</v>
      </c>
      <c r="X77" s="42"/>
      <c r="Y77" s="42"/>
      <c r="Z77" s="42"/>
      <c r="AA77" s="40" t="str" cm="1">
        <f t="array" ref="AA77">_xlfn.IFS($A$51-A77=$X$17,"&lt;=Top of Module",A77=$X$16,"&lt;=Bottom of Module",A77=0,"&lt;=Bottom of Stone",AND($A$51-A77&lt;&gt;$X$17,A77&lt;&gt;$X$16,A77&lt;&gt;0),"")</f>
        <v/>
      </c>
      <c r="AB77" s="41"/>
      <c r="AC77" s="41"/>
      <c r="AD77" s="41"/>
      <c r="AE77" s="41"/>
      <c r="AF77" s="41"/>
    </row>
    <row r="78" spans="1:32" ht="15" customHeight="1" x14ac:dyDescent="0.25">
      <c r="A78" s="48" cm="1">
        <f t="array" ref="A78">_xlfn.IFS(A77&gt;1,A77-1,A77=1,0,A77=0,-999,A77=-999,0-999)</f>
        <v>27</v>
      </c>
      <c r="B78" s="48"/>
      <c r="C78" s="48"/>
      <c r="D78" s="48"/>
      <c r="E78" s="47">
        <f t="shared" si="3"/>
        <v>2.25</v>
      </c>
      <c r="F78" s="47"/>
      <c r="G78" s="47"/>
      <c r="H78" s="42">
        <f t="shared" si="2"/>
        <v>103.25</v>
      </c>
      <c r="I78" s="42"/>
      <c r="J78" s="42"/>
      <c r="K78" s="42" cm="1">
        <f t="array" ref="K78">IF(A78&gt;=1,_xlfn.IFS($A$51-A78&lt;$X$17,0,AND($A$51-A78&gt;=$X$17,A78&gt;$X$16),$V$7*Computations!$I$3*1/12,A78&lt;=$X$16,0),0)</f>
        <v>606.05377777777744</v>
      </c>
      <c r="L78" s="42"/>
      <c r="M78" s="42"/>
      <c r="N78" s="42"/>
      <c r="O78" s="42" cm="1">
        <f t="array" ref="O78">IF(A78&gt;=1,_xlfn.IFS(AND($A$51-A78&lt;$X$17,$F$15="Excluding Above"),0,AND($A$51-A78&lt;$X$17,$F$15&lt;&gt;"Excluding Above"),Computations!$A$7*Computations!$J$7*1/12,AND($A$51-A78&gt;=$X$17,A78&gt;$X$16),(Computations!$A$7-Computations!$A$3)*Computations!$J$7*1/12,AND(A78&lt;=$X$16,$F$15&lt;&gt;"Excluding Below"),Computations!$A$7*Computations!$J$7*1/12,AND(A78&lt;=$X$16,$F$15="Excluding Below"),0),0)</f>
        <v>13.333333333333334</v>
      </c>
      <c r="P78" s="42"/>
      <c r="Q78" s="42"/>
      <c r="R78" s="42"/>
      <c r="S78" s="42">
        <f t="shared" si="4"/>
        <v>619.38711111111081</v>
      </c>
      <c r="T78" s="42"/>
      <c r="U78" s="42"/>
      <c r="V78" s="42"/>
      <c r="W78" s="42">
        <f t="shared" si="5"/>
        <v>14586.529333333332</v>
      </c>
      <c r="X78" s="42"/>
      <c r="Y78" s="42"/>
      <c r="Z78" s="42"/>
      <c r="AA78" s="40" t="str" cm="1">
        <f t="array" ref="AA78">_xlfn.IFS($A$51-A78=$X$17,"&lt;=Top of Module",A78=$X$16,"&lt;=Bottom of Module",A78=0,"&lt;=Bottom of Stone",AND($A$51-A78&lt;&gt;$X$17,A78&lt;&gt;$X$16,A78&lt;&gt;0),"")</f>
        <v/>
      </c>
      <c r="AB78" s="41"/>
      <c r="AC78" s="41"/>
      <c r="AD78" s="41"/>
      <c r="AE78" s="41"/>
      <c r="AF78" s="41"/>
    </row>
    <row r="79" spans="1:32" ht="15" customHeight="1" x14ac:dyDescent="0.25">
      <c r="A79" s="48" cm="1">
        <f t="array" ref="A79">_xlfn.IFS(A78&gt;1,A78-1,A78=1,0,A78=0,-999,A78=-999,0-999)</f>
        <v>26</v>
      </c>
      <c r="B79" s="48"/>
      <c r="C79" s="48"/>
      <c r="D79" s="48"/>
      <c r="E79" s="47">
        <f t="shared" si="3"/>
        <v>2.1666666666666665</v>
      </c>
      <c r="F79" s="47"/>
      <c r="G79" s="47"/>
      <c r="H79" s="42">
        <f t="shared" si="2"/>
        <v>103.16666666666667</v>
      </c>
      <c r="I79" s="42"/>
      <c r="J79" s="42"/>
      <c r="K79" s="42" cm="1">
        <f t="array" ref="K79">IF(A79&gt;=1,_xlfn.IFS($A$51-A79&lt;$X$17,0,AND($A$51-A79&gt;=$X$17,A79&gt;$X$16),$V$7*Computations!$I$3*1/12,A79&lt;=$X$16,0),0)</f>
        <v>606.05377777777744</v>
      </c>
      <c r="L79" s="42"/>
      <c r="M79" s="42"/>
      <c r="N79" s="42"/>
      <c r="O79" s="42" cm="1">
        <f t="array" ref="O79">IF(A79&gt;=1,_xlfn.IFS(AND($A$51-A79&lt;$X$17,$F$15="Excluding Above"),0,AND($A$51-A79&lt;$X$17,$F$15&lt;&gt;"Excluding Above"),Computations!$A$7*Computations!$J$7*1/12,AND($A$51-A79&gt;=$X$17,A79&gt;$X$16),(Computations!$A$7-Computations!$A$3)*Computations!$J$7*1/12,AND(A79&lt;=$X$16,$F$15&lt;&gt;"Excluding Below"),Computations!$A$7*Computations!$J$7*1/12,AND(A79&lt;=$X$16,$F$15="Excluding Below"),0),0)</f>
        <v>13.333333333333334</v>
      </c>
      <c r="P79" s="42"/>
      <c r="Q79" s="42"/>
      <c r="R79" s="42"/>
      <c r="S79" s="42">
        <f t="shared" si="4"/>
        <v>619.38711111111081</v>
      </c>
      <c r="T79" s="42"/>
      <c r="U79" s="42"/>
      <c r="V79" s="42"/>
      <c r="W79" s="42">
        <f t="shared" si="5"/>
        <v>13967.142222222221</v>
      </c>
      <c r="X79" s="42"/>
      <c r="Y79" s="42"/>
      <c r="Z79" s="42"/>
      <c r="AA79" s="40" t="str" cm="1">
        <f t="array" ref="AA79">_xlfn.IFS($A$51-A79=$X$17,"&lt;=Top of Module",A79=$X$16,"&lt;=Bottom of Module",A79=0,"&lt;=Bottom of Stone",AND($A$51-A79&lt;&gt;$X$17,A79&lt;&gt;$X$16,A79&lt;&gt;0),"")</f>
        <v/>
      </c>
      <c r="AB79" s="41"/>
      <c r="AC79" s="41"/>
      <c r="AD79" s="41"/>
      <c r="AE79" s="41"/>
      <c r="AF79" s="41"/>
    </row>
    <row r="80" spans="1:32" ht="15" customHeight="1" x14ac:dyDescent="0.25">
      <c r="A80" s="48" cm="1">
        <f t="array" ref="A80">_xlfn.IFS(A79&gt;1,A79-1,A79=1,0,A79=0,-999,A79=-999,0-999)</f>
        <v>25</v>
      </c>
      <c r="B80" s="48"/>
      <c r="C80" s="48"/>
      <c r="D80" s="48"/>
      <c r="E80" s="47">
        <f t="shared" si="3"/>
        <v>2.0833333333333335</v>
      </c>
      <c r="F80" s="47"/>
      <c r="G80" s="47"/>
      <c r="H80" s="42">
        <f t="shared" si="2"/>
        <v>103.08333333333333</v>
      </c>
      <c r="I80" s="42"/>
      <c r="J80" s="42"/>
      <c r="K80" s="42" cm="1">
        <f t="array" ref="K80">IF(A80&gt;=1,_xlfn.IFS($A$51-A80&lt;$X$17,0,AND($A$51-A80&gt;=$X$17,A80&gt;$X$16),$V$7*Computations!$I$3*1/12,A80&lt;=$X$16,0),0)</f>
        <v>606.05377777777744</v>
      </c>
      <c r="L80" s="42"/>
      <c r="M80" s="42"/>
      <c r="N80" s="42"/>
      <c r="O80" s="42" cm="1">
        <f t="array" ref="O80">IF(A80&gt;=1,_xlfn.IFS(AND($A$51-A80&lt;$X$17,$F$15="Excluding Above"),0,AND($A$51-A80&lt;$X$17,$F$15&lt;&gt;"Excluding Above"),Computations!$A$7*Computations!$J$7*1/12,AND($A$51-A80&gt;=$X$17,A80&gt;$X$16),(Computations!$A$7-Computations!$A$3)*Computations!$J$7*1/12,AND(A80&lt;=$X$16,$F$15&lt;&gt;"Excluding Below"),Computations!$A$7*Computations!$J$7*1/12,AND(A80&lt;=$X$16,$F$15="Excluding Below"),0),0)</f>
        <v>13.333333333333334</v>
      </c>
      <c r="P80" s="42"/>
      <c r="Q80" s="42"/>
      <c r="R80" s="42"/>
      <c r="S80" s="42">
        <f t="shared" si="4"/>
        <v>619.38711111111081</v>
      </c>
      <c r="T80" s="42"/>
      <c r="U80" s="42"/>
      <c r="V80" s="42"/>
      <c r="W80" s="42">
        <f t="shared" si="5"/>
        <v>13347.75511111111</v>
      </c>
      <c r="X80" s="42"/>
      <c r="Y80" s="42"/>
      <c r="Z80" s="42"/>
      <c r="AA80" s="40" t="str" cm="1">
        <f t="array" ref="AA80">_xlfn.IFS($A$51-A80=$X$17,"&lt;=Top of Module",A80=$X$16,"&lt;=Bottom of Module",A80=0,"&lt;=Bottom of Stone",AND($A$51-A80&lt;&gt;$X$17,A80&lt;&gt;$X$16,A80&lt;&gt;0),"")</f>
        <v/>
      </c>
      <c r="AB80" s="41"/>
      <c r="AC80" s="41"/>
      <c r="AD80" s="41"/>
      <c r="AE80" s="41"/>
      <c r="AF80" s="41"/>
    </row>
    <row r="81" spans="1:32" ht="15" customHeight="1" x14ac:dyDescent="0.25">
      <c r="A81" s="48" cm="1">
        <f t="array" ref="A81">_xlfn.IFS(A80&gt;1,A80-1,A80=1,0,A80=0,-999,A80=-999,0-999)</f>
        <v>24</v>
      </c>
      <c r="B81" s="48"/>
      <c r="C81" s="48"/>
      <c r="D81" s="48"/>
      <c r="E81" s="47">
        <f t="shared" si="3"/>
        <v>2</v>
      </c>
      <c r="F81" s="47"/>
      <c r="G81" s="47"/>
      <c r="H81" s="42">
        <f t="shared" si="2"/>
        <v>103</v>
      </c>
      <c r="I81" s="42"/>
      <c r="J81" s="42"/>
      <c r="K81" s="42" cm="1">
        <f t="array" ref="K81">IF(A81&gt;=1,_xlfn.IFS($A$51-A81&lt;$X$17,0,AND($A$51-A81&gt;=$X$17,A81&gt;$X$16),$V$7*Computations!$I$3*1/12,A81&lt;=$X$16,0),0)</f>
        <v>606.05377777777744</v>
      </c>
      <c r="L81" s="42"/>
      <c r="M81" s="42"/>
      <c r="N81" s="42"/>
      <c r="O81" s="42" cm="1">
        <f t="array" ref="O81">IF(A81&gt;=1,_xlfn.IFS(AND($A$51-A81&lt;$X$17,$F$15="Excluding Above"),0,AND($A$51-A81&lt;$X$17,$F$15&lt;&gt;"Excluding Above"),Computations!$A$7*Computations!$J$7*1/12,AND($A$51-A81&gt;=$X$17,A81&gt;$X$16),(Computations!$A$7-Computations!$A$3)*Computations!$J$7*1/12,AND(A81&lt;=$X$16,$F$15&lt;&gt;"Excluding Below"),Computations!$A$7*Computations!$J$7*1/12,AND(A81&lt;=$X$16,$F$15="Excluding Below"),0),0)</f>
        <v>13.333333333333334</v>
      </c>
      <c r="P81" s="42"/>
      <c r="Q81" s="42"/>
      <c r="R81" s="42"/>
      <c r="S81" s="42">
        <f t="shared" si="4"/>
        <v>619.38711111111081</v>
      </c>
      <c r="T81" s="42"/>
      <c r="U81" s="42"/>
      <c r="V81" s="42"/>
      <c r="W81" s="42">
        <f t="shared" si="5"/>
        <v>12728.367999999999</v>
      </c>
      <c r="X81" s="42"/>
      <c r="Y81" s="42"/>
      <c r="Z81" s="42"/>
      <c r="AA81" s="40" t="str" cm="1">
        <f t="array" ref="AA81">_xlfn.IFS($A$51-A81=$X$17,"&lt;=Top of Module",A81=$X$16,"&lt;=Bottom of Module",A81=0,"&lt;=Bottom of Stone",AND($A$51-A81&lt;&gt;$X$17,A81&lt;&gt;$X$16,A81&lt;&gt;0),"")</f>
        <v/>
      </c>
      <c r="AB81" s="41"/>
      <c r="AC81" s="41"/>
      <c r="AD81" s="41"/>
      <c r="AE81" s="41"/>
      <c r="AF81" s="41"/>
    </row>
    <row r="82" spans="1:32" ht="15" customHeight="1" x14ac:dyDescent="0.25">
      <c r="A82" s="48" cm="1">
        <f t="array" ref="A82">_xlfn.IFS(A81&gt;1,A81-1,A81=1,0,A81=0,-999,A81=-999,0-999)</f>
        <v>23</v>
      </c>
      <c r="B82" s="48"/>
      <c r="C82" s="48"/>
      <c r="D82" s="48"/>
      <c r="E82" s="47">
        <f t="shared" si="3"/>
        <v>1.9166666666666667</v>
      </c>
      <c r="F82" s="47"/>
      <c r="G82" s="47"/>
      <c r="H82" s="42">
        <f t="shared" si="2"/>
        <v>102.91666666666667</v>
      </c>
      <c r="I82" s="42"/>
      <c r="J82" s="42"/>
      <c r="K82" s="42" cm="1">
        <f t="array" ref="K82">IF(A82&gt;=1,_xlfn.IFS($A$51-A82&lt;$X$17,0,AND($A$51-A82&gt;=$X$17,A82&gt;$X$16),$V$7*Computations!$I$3*1/12,A82&lt;=$X$16,0),0)</f>
        <v>606.05377777777744</v>
      </c>
      <c r="L82" s="42"/>
      <c r="M82" s="42"/>
      <c r="N82" s="42"/>
      <c r="O82" s="42" cm="1">
        <f t="array" ref="O82">IF(A82&gt;=1,_xlfn.IFS(AND($A$51-A82&lt;$X$17,$F$15="Excluding Above"),0,AND($A$51-A82&lt;$X$17,$F$15&lt;&gt;"Excluding Above"),Computations!$A$7*Computations!$J$7*1/12,AND($A$51-A82&gt;=$X$17,A82&gt;$X$16),(Computations!$A$7-Computations!$A$3)*Computations!$J$7*1/12,AND(A82&lt;=$X$16,$F$15&lt;&gt;"Excluding Below"),Computations!$A$7*Computations!$J$7*1/12,AND(A82&lt;=$X$16,$F$15="Excluding Below"),0),0)</f>
        <v>13.333333333333334</v>
      </c>
      <c r="P82" s="42"/>
      <c r="Q82" s="42"/>
      <c r="R82" s="42"/>
      <c r="S82" s="42">
        <f t="shared" si="4"/>
        <v>619.38711111111081</v>
      </c>
      <c r="T82" s="42"/>
      <c r="U82" s="42"/>
      <c r="V82" s="42"/>
      <c r="W82" s="42">
        <f t="shared" si="5"/>
        <v>12108.980888888887</v>
      </c>
      <c r="X82" s="42"/>
      <c r="Y82" s="42"/>
      <c r="Z82" s="42"/>
      <c r="AA82" s="40" t="str" cm="1">
        <f t="array" ref="AA82">_xlfn.IFS($A$51-A82=$X$17,"&lt;=Top of Module",A82=$X$16,"&lt;=Bottom of Module",A82=0,"&lt;=Bottom of Stone",AND($A$51-A82&lt;&gt;$X$17,A82&lt;&gt;$X$16,A82&lt;&gt;0),"")</f>
        <v/>
      </c>
      <c r="AB82" s="41"/>
      <c r="AC82" s="41"/>
      <c r="AD82" s="41"/>
      <c r="AE82" s="41"/>
      <c r="AF82" s="41"/>
    </row>
    <row r="83" spans="1:32" ht="15" customHeight="1" x14ac:dyDescent="0.25">
      <c r="A83" s="48" cm="1">
        <f t="array" ref="A83">_xlfn.IFS(A82&gt;1,A82-1,A82=1,0,A82=0,-999,A82=-999,0-999)</f>
        <v>22</v>
      </c>
      <c r="B83" s="48"/>
      <c r="C83" s="48"/>
      <c r="D83" s="48"/>
      <c r="E83" s="47">
        <f t="shared" si="3"/>
        <v>1.8333333333333333</v>
      </c>
      <c r="F83" s="47"/>
      <c r="G83" s="47"/>
      <c r="H83" s="42">
        <f t="shared" si="2"/>
        <v>102.83333333333333</v>
      </c>
      <c r="I83" s="42"/>
      <c r="J83" s="42"/>
      <c r="K83" s="42" cm="1">
        <f t="array" ref="K83">IF(A83&gt;=1,_xlfn.IFS($A$51-A83&lt;$X$17,0,AND($A$51-A83&gt;=$X$17,A83&gt;$X$16),$V$7*Computations!$I$3*1/12,A83&lt;=$X$16,0),0)</f>
        <v>606.05377777777744</v>
      </c>
      <c r="L83" s="42"/>
      <c r="M83" s="42"/>
      <c r="N83" s="42"/>
      <c r="O83" s="42" cm="1">
        <f t="array" ref="O83">IF(A83&gt;=1,_xlfn.IFS(AND($A$51-A83&lt;$X$17,$F$15="Excluding Above"),0,AND($A$51-A83&lt;$X$17,$F$15&lt;&gt;"Excluding Above"),Computations!$A$7*Computations!$J$7*1/12,AND($A$51-A83&gt;=$X$17,A83&gt;$X$16),(Computations!$A$7-Computations!$A$3)*Computations!$J$7*1/12,AND(A83&lt;=$X$16,$F$15&lt;&gt;"Excluding Below"),Computations!$A$7*Computations!$J$7*1/12,AND(A83&lt;=$X$16,$F$15="Excluding Below"),0),0)</f>
        <v>13.333333333333334</v>
      </c>
      <c r="P83" s="42"/>
      <c r="Q83" s="42"/>
      <c r="R83" s="42"/>
      <c r="S83" s="42">
        <f t="shared" si="4"/>
        <v>619.38711111111081</v>
      </c>
      <c r="T83" s="42"/>
      <c r="U83" s="42"/>
      <c r="V83" s="42"/>
      <c r="W83" s="42">
        <f t="shared" si="5"/>
        <v>11489.593777777776</v>
      </c>
      <c r="X83" s="42"/>
      <c r="Y83" s="42"/>
      <c r="Z83" s="42"/>
      <c r="AA83" s="40" t="str" cm="1">
        <f t="array" ref="AA83">_xlfn.IFS($A$51-A83=$X$17,"&lt;=Top of Module",A83=$X$16,"&lt;=Bottom of Module",A83=0,"&lt;=Bottom of Stone",AND($A$51-A83&lt;&gt;$X$17,A83&lt;&gt;$X$16,A83&lt;&gt;0),"")</f>
        <v/>
      </c>
      <c r="AB83" s="41"/>
      <c r="AC83" s="41"/>
      <c r="AD83" s="41"/>
      <c r="AE83" s="41"/>
      <c r="AF83" s="41"/>
    </row>
    <row r="84" spans="1:32" ht="15" customHeight="1" x14ac:dyDescent="0.25">
      <c r="A84" s="48" cm="1">
        <f t="array" ref="A84">_xlfn.IFS(A83&gt;1,A83-1,A83=1,0,A83=0,-999,A83=-999,0-999)</f>
        <v>21</v>
      </c>
      <c r="B84" s="48"/>
      <c r="C84" s="48"/>
      <c r="D84" s="48"/>
      <c r="E84" s="47">
        <f t="shared" si="3"/>
        <v>1.75</v>
      </c>
      <c r="F84" s="47"/>
      <c r="G84" s="47"/>
      <c r="H84" s="42">
        <f t="shared" si="2"/>
        <v>102.75</v>
      </c>
      <c r="I84" s="42"/>
      <c r="J84" s="42"/>
      <c r="K84" s="42" cm="1">
        <f t="array" ref="K84">IF(A84&gt;=1,_xlfn.IFS($A$51-A84&lt;$X$17,0,AND($A$51-A84&gt;=$X$17,A84&gt;$X$16),$V$7*Computations!$I$3*1/12,A84&lt;=$X$16,0),0)</f>
        <v>606.05377777777744</v>
      </c>
      <c r="L84" s="42"/>
      <c r="M84" s="42"/>
      <c r="N84" s="42"/>
      <c r="O84" s="42" cm="1">
        <f t="array" ref="O84">IF(A84&gt;=1,_xlfn.IFS(AND($A$51-A84&lt;$X$17,$F$15="Excluding Above"),0,AND($A$51-A84&lt;$X$17,$F$15&lt;&gt;"Excluding Above"),Computations!$A$7*Computations!$J$7*1/12,AND($A$51-A84&gt;=$X$17,A84&gt;$X$16),(Computations!$A$7-Computations!$A$3)*Computations!$J$7*1/12,AND(A84&lt;=$X$16,$F$15&lt;&gt;"Excluding Below"),Computations!$A$7*Computations!$J$7*1/12,AND(A84&lt;=$X$16,$F$15="Excluding Below"),0),0)</f>
        <v>13.333333333333334</v>
      </c>
      <c r="P84" s="42"/>
      <c r="Q84" s="42"/>
      <c r="R84" s="42"/>
      <c r="S84" s="42">
        <f t="shared" si="4"/>
        <v>619.38711111111081</v>
      </c>
      <c r="T84" s="42"/>
      <c r="U84" s="42"/>
      <c r="V84" s="42"/>
      <c r="W84" s="42">
        <f t="shared" si="5"/>
        <v>10870.206666666665</v>
      </c>
      <c r="X84" s="42"/>
      <c r="Y84" s="42"/>
      <c r="Z84" s="42"/>
      <c r="AA84" s="40" t="str" cm="1">
        <f t="array" ref="AA84">_xlfn.IFS($A$51-A84=$X$17,"&lt;=Top of Module",A84=$X$16,"&lt;=Bottom of Module",A84=0,"&lt;=Bottom of Stone",AND($A$51-A84&lt;&gt;$X$17,A84&lt;&gt;$X$16,A84&lt;&gt;0),"")</f>
        <v/>
      </c>
      <c r="AB84" s="41"/>
      <c r="AC84" s="41"/>
      <c r="AD84" s="41"/>
      <c r="AE84" s="41"/>
      <c r="AF84" s="41"/>
    </row>
    <row r="85" spans="1:32" ht="15" customHeight="1" x14ac:dyDescent="0.25">
      <c r="A85" s="48" cm="1">
        <f t="array" ref="A85">_xlfn.IFS(A84&gt;1,A84-1,A84=1,0,A84=0,-999,A84=-999,0-999)</f>
        <v>20</v>
      </c>
      <c r="B85" s="48"/>
      <c r="C85" s="48"/>
      <c r="D85" s="48"/>
      <c r="E85" s="47">
        <f t="shared" si="3"/>
        <v>1.6666666666666667</v>
      </c>
      <c r="F85" s="47"/>
      <c r="G85" s="47"/>
      <c r="H85" s="42">
        <f t="shared" si="2"/>
        <v>102.66666666666667</v>
      </c>
      <c r="I85" s="42"/>
      <c r="J85" s="42"/>
      <c r="K85" s="42" cm="1">
        <f t="array" ref="K85">IF(A85&gt;=1,_xlfn.IFS($A$51-A85&lt;$X$17,0,AND($A$51-A85&gt;=$X$17,A85&gt;$X$16),$V$7*Computations!$I$3*1/12,A85&lt;=$X$16,0),0)</f>
        <v>606.05377777777744</v>
      </c>
      <c r="L85" s="42"/>
      <c r="M85" s="42"/>
      <c r="N85" s="42"/>
      <c r="O85" s="42" cm="1">
        <f t="array" ref="O85">IF(A85&gt;=1,_xlfn.IFS(AND($A$51-A85&lt;$X$17,$F$15="Excluding Above"),0,AND($A$51-A85&lt;$X$17,$F$15&lt;&gt;"Excluding Above"),Computations!$A$7*Computations!$J$7*1/12,AND($A$51-A85&gt;=$X$17,A85&gt;$X$16),(Computations!$A$7-Computations!$A$3)*Computations!$J$7*1/12,AND(A85&lt;=$X$16,$F$15&lt;&gt;"Excluding Below"),Computations!$A$7*Computations!$J$7*1/12,AND(A85&lt;=$X$16,$F$15="Excluding Below"),0),0)</f>
        <v>13.333333333333334</v>
      </c>
      <c r="P85" s="42"/>
      <c r="Q85" s="42"/>
      <c r="R85" s="42"/>
      <c r="S85" s="42">
        <f t="shared" si="4"/>
        <v>619.38711111111081</v>
      </c>
      <c r="T85" s="42"/>
      <c r="U85" s="42"/>
      <c r="V85" s="42"/>
      <c r="W85" s="42">
        <f t="shared" si="5"/>
        <v>10250.819555555554</v>
      </c>
      <c r="X85" s="42"/>
      <c r="Y85" s="42"/>
      <c r="Z85" s="42"/>
      <c r="AA85" s="40" t="str" cm="1">
        <f t="array" ref="AA85">_xlfn.IFS($A$51-A85=$X$17,"&lt;=Top of Module",A85=$X$16,"&lt;=Bottom of Module",A85=0,"&lt;=Bottom of Stone",AND($A$51-A85&lt;&gt;$X$17,A85&lt;&gt;$X$16,A85&lt;&gt;0),"")</f>
        <v/>
      </c>
      <c r="AB85" s="41"/>
      <c r="AC85" s="41"/>
      <c r="AD85" s="41"/>
      <c r="AE85" s="41"/>
      <c r="AF85" s="41"/>
    </row>
    <row r="86" spans="1:32" ht="15" customHeight="1" x14ac:dyDescent="0.25">
      <c r="A86" s="48" cm="1">
        <f t="array" ref="A86">_xlfn.IFS(A85&gt;1,A85-1,A85=1,0,A85=0,-999,A85=-999,0-999)</f>
        <v>19</v>
      </c>
      <c r="B86" s="48"/>
      <c r="C86" s="48"/>
      <c r="D86" s="48"/>
      <c r="E86" s="47">
        <f t="shared" si="3"/>
        <v>1.5833333333333333</v>
      </c>
      <c r="F86" s="47"/>
      <c r="G86" s="47"/>
      <c r="H86" s="42">
        <f t="shared" si="2"/>
        <v>102.58333333333333</v>
      </c>
      <c r="I86" s="42"/>
      <c r="J86" s="42"/>
      <c r="K86" s="42" cm="1">
        <f t="array" ref="K86">IF(A86&gt;=1,_xlfn.IFS($A$51-A86&lt;$X$17,0,AND($A$51-A86&gt;=$X$17,A86&gt;$X$16),$V$7*Computations!$I$3*1/12,A86&lt;=$X$16,0),0)</f>
        <v>606.05377777777744</v>
      </c>
      <c r="L86" s="42"/>
      <c r="M86" s="42"/>
      <c r="N86" s="42"/>
      <c r="O86" s="42" cm="1">
        <f t="array" ref="O86">IF(A86&gt;=1,_xlfn.IFS(AND($A$51-A86&lt;$X$17,$F$15="Excluding Above"),0,AND($A$51-A86&lt;$X$17,$F$15&lt;&gt;"Excluding Above"),Computations!$A$7*Computations!$J$7*1/12,AND($A$51-A86&gt;=$X$17,A86&gt;$X$16),(Computations!$A$7-Computations!$A$3)*Computations!$J$7*1/12,AND(A86&lt;=$X$16,$F$15&lt;&gt;"Excluding Below"),Computations!$A$7*Computations!$J$7*1/12,AND(A86&lt;=$X$16,$F$15="Excluding Below"),0),0)</f>
        <v>13.333333333333334</v>
      </c>
      <c r="P86" s="42"/>
      <c r="Q86" s="42"/>
      <c r="R86" s="42"/>
      <c r="S86" s="42">
        <f t="shared" si="4"/>
        <v>619.38711111111081</v>
      </c>
      <c r="T86" s="42"/>
      <c r="U86" s="42"/>
      <c r="V86" s="42"/>
      <c r="W86" s="42">
        <f t="shared" si="5"/>
        <v>9631.4324444444428</v>
      </c>
      <c r="X86" s="42"/>
      <c r="Y86" s="42"/>
      <c r="Z86" s="42"/>
      <c r="AA86" s="40" t="str" cm="1">
        <f t="array" ref="AA86">_xlfn.IFS($A$51-A86=$X$17,"&lt;=Top of Module",A86=$X$16,"&lt;=Bottom of Module",A86=0,"&lt;=Bottom of Stone",AND($A$51-A86&lt;&gt;$X$17,A86&lt;&gt;$X$16,A86&lt;&gt;0),"")</f>
        <v/>
      </c>
      <c r="AB86" s="41"/>
      <c r="AC86" s="41"/>
      <c r="AD86" s="41"/>
      <c r="AE86" s="41"/>
      <c r="AF86" s="41"/>
    </row>
    <row r="87" spans="1:32" ht="15" customHeight="1" x14ac:dyDescent="0.25">
      <c r="A87" s="48" cm="1">
        <f t="array" ref="A87">_xlfn.IFS(A86&gt;1,A86-1,A86=1,0,A86=0,-999,A86=-999,0-999)</f>
        <v>18</v>
      </c>
      <c r="B87" s="48"/>
      <c r="C87" s="48"/>
      <c r="D87" s="48"/>
      <c r="E87" s="47">
        <f t="shared" si="3"/>
        <v>1.5</v>
      </c>
      <c r="F87" s="47"/>
      <c r="G87" s="47"/>
      <c r="H87" s="42">
        <f t="shared" si="2"/>
        <v>102.5</v>
      </c>
      <c r="I87" s="42"/>
      <c r="J87" s="42"/>
      <c r="K87" s="42" cm="1">
        <f t="array" ref="K87">IF(A87&gt;=1,_xlfn.IFS($A$51-A87&lt;$X$17,0,AND($A$51-A87&gt;=$X$17,A87&gt;$X$16),$V$7*Computations!$I$3*1/12,A87&lt;=$X$16,0),0)</f>
        <v>606.05377777777744</v>
      </c>
      <c r="L87" s="42"/>
      <c r="M87" s="42"/>
      <c r="N87" s="42"/>
      <c r="O87" s="42" cm="1">
        <f t="array" ref="O87">IF(A87&gt;=1,_xlfn.IFS(AND($A$51-A87&lt;$X$17,$F$15="Excluding Above"),0,AND($A$51-A87&lt;$X$17,$F$15&lt;&gt;"Excluding Above"),Computations!$A$7*Computations!$J$7*1/12,AND($A$51-A87&gt;=$X$17,A87&gt;$X$16),(Computations!$A$7-Computations!$A$3)*Computations!$J$7*1/12,AND(A87&lt;=$X$16,$F$15&lt;&gt;"Excluding Below"),Computations!$A$7*Computations!$J$7*1/12,AND(A87&lt;=$X$16,$F$15="Excluding Below"),0),0)</f>
        <v>13.333333333333334</v>
      </c>
      <c r="P87" s="42"/>
      <c r="Q87" s="42"/>
      <c r="R87" s="42"/>
      <c r="S87" s="42">
        <f t="shared" si="4"/>
        <v>619.38711111111081</v>
      </c>
      <c r="T87" s="42"/>
      <c r="U87" s="42"/>
      <c r="V87" s="42"/>
      <c r="W87" s="42">
        <f t="shared" si="5"/>
        <v>9012.0453333333317</v>
      </c>
      <c r="X87" s="42"/>
      <c r="Y87" s="42"/>
      <c r="Z87" s="42"/>
      <c r="AA87" s="40" t="str" cm="1">
        <f t="array" ref="AA87">_xlfn.IFS($A$51-A87=$X$17,"&lt;=Top of Module",A87=$X$16,"&lt;=Bottom of Module",A87=0,"&lt;=Bottom of Stone",AND($A$51-A87&lt;&gt;$X$17,A87&lt;&gt;$X$16,A87&lt;&gt;0),"")</f>
        <v/>
      </c>
      <c r="AB87" s="41"/>
      <c r="AC87" s="41"/>
      <c r="AD87" s="41"/>
      <c r="AE87" s="41"/>
      <c r="AF87" s="41"/>
    </row>
    <row r="88" spans="1:32" ht="15" customHeight="1" x14ac:dyDescent="0.25">
      <c r="A88" s="48" cm="1">
        <f t="array" ref="A88">_xlfn.IFS(A87&gt;1,A87-1,A87=1,0,A87=0,-999,A87=-999,0-999)</f>
        <v>17</v>
      </c>
      <c r="B88" s="48"/>
      <c r="C88" s="48"/>
      <c r="D88" s="48"/>
      <c r="E88" s="47">
        <f t="shared" si="3"/>
        <v>1.4166666666666667</v>
      </c>
      <c r="F88" s="47"/>
      <c r="G88" s="47"/>
      <c r="H88" s="42">
        <f t="shared" si="2"/>
        <v>102.41666666666667</v>
      </c>
      <c r="I88" s="42"/>
      <c r="J88" s="42"/>
      <c r="K88" s="42" cm="1">
        <f t="array" ref="K88">IF(A88&gt;=1,_xlfn.IFS($A$51-A88&lt;$X$17,0,AND($A$51-A88&gt;=$X$17,A88&gt;$X$16),$V$7*Computations!$I$3*1/12,A88&lt;=$X$16,0),0)</f>
        <v>606.05377777777744</v>
      </c>
      <c r="L88" s="42"/>
      <c r="M88" s="42"/>
      <c r="N88" s="42"/>
      <c r="O88" s="42" cm="1">
        <f t="array" ref="O88">IF(A88&gt;=1,_xlfn.IFS(AND($A$51-A88&lt;$X$17,$F$15="Excluding Above"),0,AND($A$51-A88&lt;$X$17,$F$15&lt;&gt;"Excluding Above"),Computations!$A$7*Computations!$J$7*1/12,AND($A$51-A88&gt;=$X$17,A88&gt;$X$16),(Computations!$A$7-Computations!$A$3)*Computations!$J$7*1/12,AND(A88&lt;=$X$16,$F$15&lt;&gt;"Excluding Below"),Computations!$A$7*Computations!$J$7*1/12,AND(A88&lt;=$X$16,$F$15="Excluding Below"),0),0)</f>
        <v>13.333333333333334</v>
      </c>
      <c r="P88" s="42"/>
      <c r="Q88" s="42"/>
      <c r="R88" s="42"/>
      <c r="S88" s="42">
        <f t="shared" si="4"/>
        <v>619.38711111111081</v>
      </c>
      <c r="T88" s="42"/>
      <c r="U88" s="42"/>
      <c r="V88" s="42"/>
      <c r="W88" s="42">
        <f t="shared" si="5"/>
        <v>8392.6582222222205</v>
      </c>
      <c r="X88" s="42"/>
      <c r="Y88" s="42"/>
      <c r="Z88" s="42"/>
      <c r="AA88" s="40" t="str" cm="1">
        <f t="array" ref="AA88">_xlfn.IFS($A$51-A88=$X$17,"&lt;=Top of Module",A88=$X$16,"&lt;=Bottom of Module",A88=0,"&lt;=Bottom of Stone",AND($A$51-A88&lt;&gt;$X$17,A88&lt;&gt;$X$16,A88&lt;&gt;0),"")</f>
        <v/>
      </c>
      <c r="AB88" s="41"/>
      <c r="AC88" s="41"/>
      <c r="AD88" s="41"/>
      <c r="AE88" s="41"/>
      <c r="AF88" s="41"/>
    </row>
    <row r="89" spans="1:32" ht="15" customHeight="1" x14ac:dyDescent="0.25">
      <c r="A89" s="48" cm="1">
        <f t="array" ref="A89">_xlfn.IFS(A88&gt;1,A88-1,A88=1,0,A88=0,-999,A88=-999,0-999)</f>
        <v>16</v>
      </c>
      <c r="B89" s="48"/>
      <c r="C89" s="48"/>
      <c r="D89" s="48"/>
      <c r="E89" s="47">
        <f t="shared" si="3"/>
        <v>1.3333333333333333</v>
      </c>
      <c r="F89" s="47"/>
      <c r="G89" s="47"/>
      <c r="H89" s="42">
        <f t="shared" si="2"/>
        <v>102.33333333333333</v>
      </c>
      <c r="I89" s="42"/>
      <c r="J89" s="42"/>
      <c r="K89" s="42" cm="1">
        <f t="array" ref="K89">IF(A89&gt;=1,_xlfn.IFS($A$51-A89&lt;$X$17,0,AND($A$51-A89&gt;=$X$17,A89&gt;$X$16),$V$7*Computations!$I$3*1/12,A89&lt;=$X$16,0),0)</f>
        <v>606.05377777777744</v>
      </c>
      <c r="L89" s="42"/>
      <c r="M89" s="42"/>
      <c r="N89" s="42"/>
      <c r="O89" s="42" cm="1">
        <f t="array" ref="O89">IF(A89&gt;=1,_xlfn.IFS(AND($A$51-A89&lt;$X$17,$F$15="Excluding Above"),0,AND($A$51-A89&lt;$X$17,$F$15&lt;&gt;"Excluding Above"),Computations!$A$7*Computations!$J$7*1/12,AND($A$51-A89&gt;=$X$17,A89&gt;$X$16),(Computations!$A$7-Computations!$A$3)*Computations!$J$7*1/12,AND(A89&lt;=$X$16,$F$15&lt;&gt;"Excluding Below"),Computations!$A$7*Computations!$J$7*1/12,AND(A89&lt;=$X$16,$F$15="Excluding Below"),0),0)</f>
        <v>13.333333333333334</v>
      </c>
      <c r="P89" s="42"/>
      <c r="Q89" s="42"/>
      <c r="R89" s="42"/>
      <c r="S89" s="42">
        <f t="shared" si="4"/>
        <v>619.38711111111081</v>
      </c>
      <c r="T89" s="42"/>
      <c r="U89" s="42"/>
      <c r="V89" s="42"/>
      <c r="W89" s="42">
        <f t="shared" si="5"/>
        <v>7773.2711111111093</v>
      </c>
      <c r="X89" s="42"/>
      <c r="Y89" s="42"/>
      <c r="Z89" s="42"/>
      <c r="AA89" s="40" t="str" cm="1">
        <f t="array" ref="AA89">_xlfn.IFS($A$51-A89=$X$17,"&lt;=Top of Module",A89=$X$16,"&lt;=Bottom of Module",A89=0,"&lt;=Bottom of Stone",AND($A$51-A89&lt;&gt;$X$17,A89&lt;&gt;$X$16,A89&lt;&gt;0),"")</f>
        <v/>
      </c>
      <c r="AB89" s="41"/>
      <c r="AC89" s="41"/>
      <c r="AD89" s="41"/>
      <c r="AE89" s="41"/>
      <c r="AF89" s="41"/>
    </row>
    <row r="90" spans="1:32" ht="15" customHeight="1" x14ac:dyDescent="0.25">
      <c r="A90" s="48" cm="1">
        <f t="array" ref="A90">_xlfn.IFS(A89&gt;1,A89-1,A89=1,0,A89=0,-999,A89=-999,0-999)</f>
        <v>15</v>
      </c>
      <c r="B90" s="48"/>
      <c r="C90" s="48"/>
      <c r="D90" s="48"/>
      <c r="E90" s="47">
        <f t="shared" si="3"/>
        <v>1.25</v>
      </c>
      <c r="F90" s="47"/>
      <c r="G90" s="47"/>
      <c r="H90" s="42">
        <f t="shared" si="2"/>
        <v>102.25</v>
      </c>
      <c r="I90" s="42"/>
      <c r="J90" s="42"/>
      <c r="K90" s="42" cm="1">
        <f t="array" ref="K90">IF(A90&gt;=1,_xlfn.IFS($A$51-A90&lt;$X$17,0,AND($A$51-A90&gt;=$X$17,A90&gt;$X$16),$V$7*Computations!$I$3*1/12,A90&lt;=$X$16,0),0)</f>
        <v>606.05377777777744</v>
      </c>
      <c r="L90" s="42"/>
      <c r="M90" s="42"/>
      <c r="N90" s="42"/>
      <c r="O90" s="42" cm="1">
        <f t="array" ref="O90">IF(A90&gt;=1,_xlfn.IFS(AND($A$51-A90&lt;$X$17,$F$15="Excluding Above"),0,AND($A$51-A90&lt;$X$17,$F$15&lt;&gt;"Excluding Above"),Computations!$A$7*Computations!$J$7*1/12,AND($A$51-A90&gt;=$X$17,A90&gt;$X$16),(Computations!$A$7-Computations!$A$3)*Computations!$J$7*1/12,AND(A90&lt;=$X$16,$F$15&lt;&gt;"Excluding Below"),Computations!$A$7*Computations!$J$7*1/12,AND(A90&lt;=$X$16,$F$15="Excluding Below"),0),0)</f>
        <v>13.333333333333334</v>
      </c>
      <c r="P90" s="42"/>
      <c r="Q90" s="42"/>
      <c r="R90" s="42"/>
      <c r="S90" s="42">
        <f t="shared" si="4"/>
        <v>619.38711111111081</v>
      </c>
      <c r="T90" s="42"/>
      <c r="U90" s="42"/>
      <c r="V90" s="42"/>
      <c r="W90" s="42">
        <f t="shared" si="5"/>
        <v>7153.8839999999982</v>
      </c>
      <c r="X90" s="42"/>
      <c r="Y90" s="42"/>
      <c r="Z90" s="42"/>
      <c r="AA90" s="40" t="str" cm="1">
        <f t="array" ref="AA90">_xlfn.IFS($A$51-A90=$X$17,"&lt;=Top of Module",A90=$X$16,"&lt;=Bottom of Module",A90=0,"&lt;=Bottom of Stone",AND($A$51-A90&lt;&gt;$X$17,A90&lt;&gt;$X$16,A90&lt;&gt;0),"")</f>
        <v/>
      </c>
      <c r="AB90" s="41"/>
      <c r="AC90" s="41"/>
      <c r="AD90" s="41"/>
      <c r="AE90" s="41"/>
      <c r="AF90" s="41"/>
    </row>
    <row r="91" spans="1:32" ht="15" customHeight="1" x14ac:dyDescent="0.25">
      <c r="A91" s="48" cm="1">
        <f t="array" ref="A91">_xlfn.IFS(A90&gt;1,A90-1,A90=1,0,A90=0,-999,A90=-999,0-999)</f>
        <v>14</v>
      </c>
      <c r="B91" s="48"/>
      <c r="C91" s="48"/>
      <c r="D91" s="48"/>
      <c r="E91" s="47">
        <f t="shared" si="3"/>
        <v>1.1666666666666667</v>
      </c>
      <c r="F91" s="47"/>
      <c r="G91" s="47"/>
      <c r="H91" s="42">
        <f t="shared" si="2"/>
        <v>102.16666666666667</v>
      </c>
      <c r="I91" s="42"/>
      <c r="J91" s="42"/>
      <c r="K91" s="42" cm="1">
        <f t="array" ref="K91">IF(A91&gt;=1,_xlfn.IFS($A$51-A91&lt;$X$17,0,AND($A$51-A91&gt;=$X$17,A91&gt;$X$16),$V$7*Computations!$I$3*1/12,A91&lt;=$X$16,0),0)</f>
        <v>606.05377777777744</v>
      </c>
      <c r="L91" s="42"/>
      <c r="M91" s="42"/>
      <c r="N91" s="42"/>
      <c r="O91" s="42" cm="1">
        <f t="array" ref="O91">IF(A91&gt;=1,_xlfn.IFS(AND($A$51-A91&lt;$X$17,$F$15="Excluding Above"),0,AND($A$51-A91&lt;$X$17,$F$15&lt;&gt;"Excluding Above"),Computations!$A$7*Computations!$J$7*1/12,AND($A$51-A91&gt;=$X$17,A91&gt;$X$16),(Computations!$A$7-Computations!$A$3)*Computations!$J$7*1/12,AND(A91&lt;=$X$16,$F$15&lt;&gt;"Excluding Below"),Computations!$A$7*Computations!$J$7*1/12,AND(A91&lt;=$X$16,$F$15="Excluding Below"),0),0)</f>
        <v>13.333333333333334</v>
      </c>
      <c r="P91" s="42"/>
      <c r="Q91" s="42"/>
      <c r="R91" s="42"/>
      <c r="S91" s="42">
        <f t="shared" si="4"/>
        <v>619.38711111111081</v>
      </c>
      <c r="T91" s="42"/>
      <c r="U91" s="42"/>
      <c r="V91" s="42"/>
      <c r="W91" s="42">
        <f t="shared" si="5"/>
        <v>6534.496888888887</v>
      </c>
      <c r="X91" s="42"/>
      <c r="Y91" s="42"/>
      <c r="Z91" s="42"/>
      <c r="AA91" s="40" t="str" cm="1">
        <f t="array" ref="AA91">_xlfn.IFS($A$51-A91=$X$17,"&lt;=Top of Module",A91=$X$16,"&lt;=Bottom of Module",A91=0,"&lt;=Bottom of Stone",AND($A$51-A91&lt;&gt;$X$17,A91&lt;&gt;$X$16,A91&lt;&gt;0),"")</f>
        <v/>
      </c>
      <c r="AB91" s="41"/>
      <c r="AC91" s="41"/>
      <c r="AD91" s="41"/>
      <c r="AE91" s="41"/>
      <c r="AF91" s="41"/>
    </row>
    <row r="92" spans="1:32" ht="15" customHeight="1" x14ac:dyDescent="0.25">
      <c r="A92" s="48" cm="1">
        <f t="array" ref="A92">_xlfn.IFS(A91&gt;1,A91-1,A91=1,0,A91=0,-999,A91=-999,0-999)</f>
        <v>13</v>
      </c>
      <c r="B92" s="48"/>
      <c r="C92" s="48"/>
      <c r="D92" s="48"/>
      <c r="E92" s="47">
        <f t="shared" si="3"/>
        <v>1.0833333333333333</v>
      </c>
      <c r="F92" s="47"/>
      <c r="G92" s="47"/>
      <c r="H92" s="42">
        <f t="shared" si="2"/>
        <v>102.08333333333333</v>
      </c>
      <c r="I92" s="42"/>
      <c r="J92" s="42"/>
      <c r="K92" s="42" cm="1">
        <f t="array" ref="K92">IF(A92&gt;=1,_xlfn.IFS($A$51-A92&lt;$X$17,0,AND($A$51-A92&gt;=$X$17,A92&gt;$X$16),$V$7*Computations!$I$3*1/12,A92&lt;=$X$16,0),0)</f>
        <v>606.05377777777744</v>
      </c>
      <c r="L92" s="42"/>
      <c r="M92" s="42"/>
      <c r="N92" s="42"/>
      <c r="O92" s="42" cm="1">
        <f t="array" ref="O92">IF(A92&gt;=1,_xlfn.IFS(AND($A$51-A92&lt;$X$17,$F$15="Excluding Above"),0,AND($A$51-A92&lt;$X$17,$F$15&lt;&gt;"Excluding Above"),Computations!$A$7*Computations!$J$7*1/12,AND($A$51-A92&gt;=$X$17,A92&gt;$X$16),(Computations!$A$7-Computations!$A$3)*Computations!$J$7*1/12,AND(A92&lt;=$X$16,$F$15&lt;&gt;"Excluding Below"),Computations!$A$7*Computations!$J$7*1/12,AND(A92&lt;=$X$16,$F$15="Excluding Below"),0),0)</f>
        <v>13.333333333333334</v>
      </c>
      <c r="P92" s="42"/>
      <c r="Q92" s="42"/>
      <c r="R92" s="42"/>
      <c r="S92" s="42">
        <f t="shared" si="4"/>
        <v>619.38711111111081</v>
      </c>
      <c r="T92" s="42"/>
      <c r="U92" s="42"/>
      <c r="V92" s="42"/>
      <c r="W92" s="42">
        <f t="shared" si="5"/>
        <v>5915.1097777777759</v>
      </c>
      <c r="X92" s="42"/>
      <c r="Y92" s="42"/>
      <c r="Z92" s="42"/>
      <c r="AA92" s="40" t="str" cm="1">
        <f t="array" ref="AA92">_xlfn.IFS($A$51-A92=$X$17,"&lt;=Top of Module",A92=$X$16,"&lt;=Bottom of Module",A92=0,"&lt;=Bottom of Stone",AND($A$51-A92&lt;&gt;$X$17,A92&lt;&gt;$X$16,A92&lt;&gt;0),"")</f>
        <v/>
      </c>
      <c r="AB92" s="41"/>
      <c r="AC92" s="41"/>
      <c r="AD92" s="41"/>
      <c r="AE92" s="41"/>
      <c r="AF92" s="41"/>
    </row>
    <row r="93" spans="1:32" ht="15" customHeight="1" x14ac:dyDescent="0.25">
      <c r="A93" s="48" cm="1">
        <f t="array" ref="A93">_xlfn.IFS(A92&gt;1,A92-1,A92=1,0,A92=0,-999,A92=-999,0-999)</f>
        <v>12</v>
      </c>
      <c r="B93" s="48"/>
      <c r="C93" s="48"/>
      <c r="D93" s="48"/>
      <c r="E93" s="47">
        <f t="shared" si="3"/>
        <v>1</v>
      </c>
      <c r="F93" s="47"/>
      <c r="G93" s="47"/>
      <c r="H93" s="42">
        <f t="shared" si="2"/>
        <v>102</v>
      </c>
      <c r="I93" s="42"/>
      <c r="J93" s="42"/>
      <c r="K93" s="42" cm="1">
        <f t="array" ref="K93">IF(A93&gt;=1,_xlfn.IFS($A$51-A93&lt;$X$17,0,AND($A$51-A93&gt;=$X$17,A93&gt;$X$16),$V$7*Computations!$I$3*1/12,A93&lt;=$X$16,0),0)</f>
        <v>606.05377777777744</v>
      </c>
      <c r="L93" s="42"/>
      <c r="M93" s="42"/>
      <c r="N93" s="42"/>
      <c r="O93" s="42" cm="1">
        <f t="array" ref="O93">IF(A93&gt;=1,_xlfn.IFS(AND($A$51-A93&lt;$X$17,$F$15="Excluding Above"),0,AND($A$51-A93&lt;$X$17,$F$15&lt;&gt;"Excluding Above"),Computations!$A$7*Computations!$J$7*1/12,AND($A$51-A93&gt;=$X$17,A93&gt;$X$16),(Computations!$A$7-Computations!$A$3)*Computations!$J$7*1/12,AND(A93&lt;=$X$16,$F$15&lt;&gt;"Excluding Below"),Computations!$A$7*Computations!$J$7*1/12,AND(A93&lt;=$X$16,$F$15="Excluding Below"),0),0)</f>
        <v>13.333333333333334</v>
      </c>
      <c r="P93" s="42"/>
      <c r="Q93" s="42"/>
      <c r="R93" s="42"/>
      <c r="S93" s="42">
        <f t="shared" si="4"/>
        <v>619.38711111111081</v>
      </c>
      <c r="T93" s="42"/>
      <c r="U93" s="42"/>
      <c r="V93" s="42"/>
      <c r="W93" s="42">
        <f t="shared" si="5"/>
        <v>5295.7226666666647</v>
      </c>
      <c r="X93" s="42"/>
      <c r="Y93" s="42"/>
      <c r="Z93" s="42"/>
      <c r="AA93" s="40" t="str" cm="1">
        <f t="array" ref="AA93">_xlfn.IFS($A$51-A93=$X$17,"&lt;=Top of Module",A93=$X$16,"&lt;=Bottom of Module",A93=0,"&lt;=Bottom of Stone",AND($A$51-A93&lt;&gt;$X$17,A93&lt;&gt;$X$16,A93&lt;&gt;0),"")</f>
        <v/>
      </c>
      <c r="AB93" s="41"/>
      <c r="AC93" s="41"/>
      <c r="AD93" s="41"/>
      <c r="AE93" s="41"/>
      <c r="AF93" s="41"/>
    </row>
    <row r="94" spans="1:32" ht="15" customHeight="1" x14ac:dyDescent="0.25">
      <c r="A94" s="48" cm="1">
        <f t="array" ref="A94">_xlfn.IFS(A93&gt;1,A93-1,A93=1,0,A93=0,-999,A93=-999,0-999)</f>
        <v>11</v>
      </c>
      <c r="B94" s="48"/>
      <c r="C94" s="48"/>
      <c r="D94" s="48"/>
      <c r="E94" s="47">
        <f t="shared" si="3"/>
        <v>0.91666666666666663</v>
      </c>
      <c r="F94" s="47"/>
      <c r="G94" s="47"/>
      <c r="H94" s="42">
        <f t="shared" si="2"/>
        <v>101.91666666666667</v>
      </c>
      <c r="I94" s="42"/>
      <c r="J94" s="42"/>
      <c r="K94" s="42" cm="1">
        <f t="array" ref="K94">IF(A94&gt;=1,_xlfn.IFS($A$51-A94&lt;$X$17,0,AND($A$51-A94&gt;=$X$17,A94&gt;$X$16),$V$7*Computations!$I$3*1/12,A94&lt;=$X$16,0),0)</f>
        <v>606.05377777777744</v>
      </c>
      <c r="L94" s="42"/>
      <c r="M94" s="42"/>
      <c r="N94" s="42"/>
      <c r="O94" s="42" cm="1">
        <f t="array" ref="O94">IF(A94&gt;=1,_xlfn.IFS(AND($A$51-A94&lt;$X$17,$F$15="Excluding Above"),0,AND($A$51-A94&lt;$X$17,$F$15&lt;&gt;"Excluding Above"),Computations!$A$7*Computations!$J$7*1/12,AND($A$51-A94&gt;=$X$17,A94&gt;$X$16),(Computations!$A$7-Computations!$A$3)*Computations!$J$7*1/12,AND(A94&lt;=$X$16,$F$15&lt;&gt;"Excluding Below"),Computations!$A$7*Computations!$J$7*1/12,AND(A94&lt;=$X$16,$F$15="Excluding Below"),0),0)</f>
        <v>13.333333333333334</v>
      </c>
      <c r="P94" s="42"/>
      <c r="Q94" s="42"/>
      <c r="R94" s="42"/>
      <c r="S94" s="42">
        <f t="shared" si="4"/>
        <v>619.38711111111081</v>
      </c>
      <c r="T94" s="42"/>
      <c r="U94" s="42"/>
      <c r="V94" s="42"/>
      <c r="W94" s="42">
        <f t="shared" si="5"/>
        <v>4676.3355555555536</v>
      </c>
      <c r="X94" s="42"/>
      <c r="Y94" s="42"/>
      <c r="Z94" s="42"/>
      <c r="AA94" s="40" t="str" cm="1">
        <f t="array" ref="AA94">_xlfn.IFS($A$51-A94=$X$17,"&lt;=Top of Module",A94=$X$16,"&lt;=Bottom of Module",A94=0,"&lt;=Bottom of Stone",AND($A$51-A94&lt;&gt;$X$17,A94&lt;&gt;$X$16,A94&lt;&gt;0),"")</f>
        <v/>
      </c>
      <c r="AB94" s="41"/>
      <c r="AC94" s="41"/>
      <c r="AD94" s="41"/>
      <c r="AE94" s="41"/>
      <c r="AF94" s="41"/>
    </row>
    <row r="95" spans="1:32" ht="15" customHeight="1" x14ac:dyDescent="0.25">
      <c r="A95" s="48" cm="1">
        <f t="array" ref="A95">_xlfn.IFS(A94&gt;1,A94-1,A94=1,0,A94=0,-999,A94=-999,0-999)</f>
        <v>10</v>
      </c>
      <c r="B95" s="48"/>
      <c r="C95" s="48"/>
      <c r="D95" s="48"/>
      <c r="E95" s="47">
        <f t="shared" si="3"/>
        <v>0.83333333333333337</v>
      </c>
      <c r="F95" s="47"/>
      <c r="G95" s="47"/>
      <c r="H95" s="42">
        <f t="shared" si="2"/>
        <v>101.83333333333333</v>
      </c>
      <c r="I95" s="42"/>
      <c r="J95" s="42"/>
      <c r="K95" s="42" cm="1">
        <f t="array" ref="K95">IF(A95&gt;=1,_xlfn.IFS($A$51-A95&lt;$X$17,0,AND($A$51-A95&gt;=$X$17,A95&gt;$X$16),$V$7*Computations!$I$3*1/12,A95&lt;=$X$16,0),0)</f>
        <v>606.05377777777744</v>
      </c>
      <c r="L95" s="42"/>
      <c r="M95" s="42"/>
      <c r="N95" s="42"/>
      <c r="O95" s="42" cm="1">
        <f t="array" ref="O95">IF(A95&gt;=1,_xlfn.IFS(AND($A$51-A95&lt;$X$17,$F$15="Excluding Above"),0,AND($A$51-A95&lt;$X$17,$F$15&lt;&gt;"Excluding Above"),Computations!$A$7*Computations!$J$7*1/12,AND($A$51-A95&gt;=$X$17,A95&gt;$X$16),(Computations!$A$7-Computations!$A$3)*Computations!$J$7*1/12,AND(A95&lt;=$X$16,$F$15&lt;&gt;"Excluding Below"),Computations!$A$7*Computations!$J$7*1/12,AND(A95&lt;=$X$16,$F$15="Excluding Below"),0),0)</f>
        <v>13.333333333333334</v>
      </c>
      <c r="P95" s="42"/>
      <c r="Q95" s="42"/>
      <c r="R95" s="42"/>
      <c r="S95" s="42">
        <f t="shared" si="4"/>
        <v>619.38711111111081</v>
      </c>
      <c r="T95" s="42"/>
      <c r="U95" s="42"/>
      <c r="V95" s="42"/>
      <c r="W95" s="42">
        <f t="shared" si="5"/>
        <v>4056.9484444444429</v>
      </c>
      <c r="X95" s="42"/>
      <c r="Y95" s="42"/>
      <c r="Z95" s="42"/>
      <c r="AA95" s="40" t="str" cm="1">
        <f t="array" ref="AA95">_xlfn.IFS($A$51-A95=$X$17,"&lt;=Top of Module",A95=$X$16,"&lt;=Bottom of Module",A95=0,"&lt;=Bottom of Stone",AND($A$51-A95&lt;&gt;$X$17,A95&lt;&gt;$X$16,A95&lt;&gt;0),"")</f>
        <v/>
      </c>
      <c r="AB95" s="41"/>
      <c r="AC95" s="41"/>
      <c r="AD95" s="41"/>
      <c r="AE95" s="41"/>
      <c r="AF95" s="41"/>
    </row>
    <row r="96" spans="1:32" ht="15" customHeight="1" x14ac:dyDescent="0.25">
      <c r="A96" s="48" cm="1">
        <f t="array" ref="A96">_xlfn.IFS(A95&gt;1,A95-1,A95=1,0,A95=0,-999,A95=-999,0-999)</f>
        <v>9</v>
      </c>
      <c r="B96" s="48"/>
      <c r="C96" s="48"/>
      <c r="D96" s="48"/>
      <c r="E96" s="47">
        <f t="shared" si="3"/>
        <v>0.75</v>
      </c>
      <c r="F96" s="47"/>
      <c r="G96" s="47"/>
      <c r="H96" s="42">
        <f t="shared" si="2"/>
        <v>101.75</v>
      </c>
      <c r="I96" s="42"/>
      <c r="J96" s="42"/>
      <c r="K96" s="42" cm="1">
        <f t="array" ref="K96">IF(A96&gt;=1,_xlfn.IFS($A$51-A96&lt;$X$17,0,AND($A$51-A96&gt;=$X$17,A96&gt;$X$16),$V$7*Computations!$I$3*1/12,A96&lt;=$X$16,0),0)</f>
        <v>606.05377777777744</v>
      </c>
      <c r="L96" s="42"/>
      <c r="M96" s="42"/>
      <c r="N96" s="42"/>
      <c r="O96" s="42" cm="1">
        <f t="array" ref="O96">IF(A96&gt;=1,_xlfn.IFS(AND($A$51-A96&lt;$X$17,$F$15="Excluding Above"),0,AND($A$51-A96&lt;$X$17,$F$15&lt;&gt;"Excluding Above"),Computations!$A$7*Computations!$J$7*1/12,AND($A$51-A96&gt;=$X$17,A96&gt;$X$16),(Computations!$A$7-Computations!$A$3)*Computations!$J$7*1/12,AND(A96&lt;=$X$16,$F$15&lt;&gt;"Excluding Below"),Computations!$A$7*Computations!$J$7*1/12,AND(A96&lt;=$X$16,$F$15="Excluding Below"),0),0)</f>
        <v>13.333333333333334</v>
      </c>
      <c r="P96" s="42"/>
      <c r="Q96" s="42"/>
      <c r="R96" s="42"/>
      <c r="S96" s="42">
        <f t="shared" si="4"/>
        <v>619.38711111111081</v>
      </c>
      <c r="T96" s="42"/>
      <c r="U96" s="42"/>
      <c r="V96" s="42"/>
      <c r="W96" s="42">
        <f t="shared" si="5"/>
        <v>3437.5613333333322</v>
      </c>
      <c r="X96" s="42"/>
      <c r="Y96" s="42"/>
      <c r="Z96" s="42"/>
      <c r="AA96" s="40" t="str" cm="1">
        <f t="array" ref="AA96">_xlfn.IFS($A$51-A96=$X$17,"&lt;=Top of Module",A96=$X$16,"&lt;=Bottom of Module",A96=0,"&lt;=Bottom of Stone",AND($A$51-A96&lt;&gt;$X$17,A96&lt;&gt;$X$16,A96&lt;&gt;0),"")</f>
        <v/>
      </c>
      <c r="AB96" s="41"/>
      <c r="AC96" s="41"/>
      <c r="AD96" s="41"/>
      <c r="AE96" s="41"/>
      <c r="AF96" s="41"/>
    </row>
    <row r="97" spans="1:32" ht="15" customHeight="1" x14ac:dyDescent="0.25">
      <c r="A97" s="48" cm="1">
        <f t="array" ref="A97">_xlfn.IFS(A96&gt;1,A96-1,A96=1,0,A96=0,-999,A96=-999,0-999)</f>
        <v>8</v>
      </c>
      <c r="B97" s="48"/>
      <c r="C97" s="48"/>
      <c r="D97" s="48"/>
      <c r="E97" s="47">
        <f t="shared" si="3"/>
        <v>0.66666666666666663</v>
      </c>
      <c r="F97" s="47"/>
      <c r="G97" s="47"/>
      <c r="H97" s="42">
        <f t="shared" si="2"/>
        <v>101.66666666666667</v>
      </c>
      <c r="I97" s="42"/>
      <c r="J97" s="42"/>
      <c r="K97" s="42" cm="1">
        <f t="array" ref="K97">IF(A97&gt;=1,_xlfn.IFS($A$51-A97&lt;$X$17,0,AND($A$51-A97&gt;=$X$17,A97&gt;$X$16),$V$7*Computations!$I$3*1/12,A97&lt;=$X$16,0),0)</f>
        <v>606.05377777777744</v>
      </c>
      <c r="L97" s="42"/>
      <c r="M97" s="42"/>
      <c r="N97" s="42"/>
      <c r="O97" s="42" cm="1">
        <f t="array" ref="O97">IF(A97&gt;=1,_xlfn.IFS(AND($A$51-A97&lt;$X$17,$F$15="Excluding Above"),0,AND($A$51-A97&lt;$X$17,$F$15&lt;&gt;"Excluding Above"),Computations!$A$7*Computations!$J$7*1/12,AND($A$51-A97&gt;=$X$17,A97&gt;$X$16),(Computations!$A$7-Computations!$A$3)*Computations!$J$7*1/12,AND(A97&lt;=$X$16,$F$15&lt;&gt;"Excluding Below"),Computations!$A$7*Computations!$J$7*1/12,AND(A97&lt;=$X$16,$F$15="Excluding Below"),0),0)</f>
        <v>13.333333333333334</v>
      </c>
      <c r="P97" s="42"/>
      <c r="Q97" s="42"/>
      <c r="R97" s="42"/>
      <c r="S97" s="42">
        <f t="shared" si="4"/>
        <v>619.38711111111081</v>
      </c>
      <c r="T97" s="42"/>
      <c r="U97" s="42"/>
      <c r="V97" s="42"/>
      <c r="W97" s="42">
        <f t="shared" si="5"/>
        <v>2818.1742222222215</v>
      </c>
      <c r="X97" s="42"/>
      <c r="Y97" s="42"/>
      <c r="Z97" s="42"/>
      <c r="AA97" s="40" t="str" cm="1">
        <f t="array" ref="AA97">_xlfn.IFS($A$51-A97=$X$17,"&lt;=Top of Module",A97=$X$16,"&lt;=Bottom of Module",A97=0,"&lt;=Bottom of Stone",AND($A$51-A97&lt;&gt;$X$17,A97&lt;&gt;$X$16,A97&lt;&gt;0),"")</f>
        <v/>
      </c>
      <c r="AB97" s="41"/>
      <c r="AC97" s="41"/>
      <c r="AD97" s="41"/>
      <c r="AE97" s="41"/>
      <c r="AF97" s="41"/>
    </row>
    <row r="98" spans="1:32" ht="15" customHeight="1" x14ac:dyDescent="0.25">
      <c r="A98" s="48" cm="1">
        <f t="array" ref="A98">_xlfn.IFS(A97&gt;1,A97-1,A97=1,0,A97=0,-999,A97=-999,0-999)</f>
        <v>7</v>
      </c>
      <c r="B98" s="48"/>
      <c r="C98" s="48"/>
      <c r="D98" s="48"/>
      <c r="E98" s="47">
        <f t="shared" si="3"/>
        <v>0.58333333333333337</v>
      </c>
      <c r="F98" s="47"/>
      <c r="G98" s="47"/>
      <c r="H98" s="42">
        <f t="shared" si="2"/>
        <v>101.58333333333333</v>
      </c>
      <c r="I98" s="42"/>
      <c r="J98" s="42"/>
      <c r="K98" s="42" cm="1">
        <f t="array" ref="K98">IF(A98&gt;=1,_xlfn.IFS($A$51-A98&lt;$X$17,0,AND($A$51-A98&gt;=$X$17,A98&gt;$X$16),$V$7*Computations!$I$3*1/12,A98&lt;=$X$16,0),0)</f>
        <v>606.05377777777744</v>
      </c>
      <c r="L98" s="42"/>
      <c r="M98" s="42"/>
      <c r="N98" s="42"/>
      <c r="O98" s="42" cm="1">
        <f t="array" ref="O98">IF(A98&gt;=1,_xlfn.IFS(AND($A$51-A98&lt;$X$17,$F$15="Excluding Above"),0,AND($A$51-A98&lt;$X$17,$F$15&lt;&gt;"Excluding Above"),Computations!$A$7*Computations!$J$7*1/12,AND($A$51-A98&gt;=$X$17,A98&gt;$X$16),(Computations!$A$7-Computations!$A$3)*Computations!$J$7*1/12,AND(A98&lt;=$X$16,$F$15&lt;&gt;"Excluding Below"),Computations!$A$7*Computations!$J$7*1/12,AND(A98&lt;=$X$16,$F$15="Excluding Below"),0),0)</f>
        <v>13.333333333333334</v>
      </c>
      <c r="P98" s="42"/>
      <c r="Q98" s="42"/>
      <c r="R98" s="42"/>
      <c r="S98" s="42">
        <f t="shared" si="4"/>
        <v>619.38711111111081</v>
      </c>
      <c r="T98" s="42"/>
      <c r="U98" s="42"/>
      <c r="V98" s="42"/>
      <c r="W98" s="42">
        <f t="shared" si="5"/>
        <v>2198.7871111111108</v>
      </c>
      <c r="X98" s="42"/>
      <c r="Y98" s="42"/>
      <c r="Z98" s="42"/>
      <c r="AA98" s="40" t="str" cm="1">
        <f t="array" ref="AA98">_xlfn.IFS($A$51-A98=$X$17,"&lt;=Top of Module",A98=$X$16,"&lt;=Bottom of Module",A98=0,"&lt;=Bottom of Stone",AND($A$51-A98&lt;&gt;$X$17,A98&lt;&gt;$X$16,A98&lt;&gt;0),"")</f>
        <v/>
      </c>
      <c r="AB98" s="41"/>
      <c r="AC98" s="41"/>
      <c r="AD98" s="41"/>
      <c r="AE98" s="41"/>
      <c r="AF98" s="41"/>
    </row>
    <row r="99" spans="1:32" ht="15" customHeight="1" x14ac:dyDescent="0.25">
      <c r="A99" s="48" cm="1">
        <f t="array" ref="A99">_xlfn.IFS(A98&gt;1,A98-1,A98=1,0,A98=0,-999,A98=-999,0-999)</f>
        <v>6</v>
      </c>
      <c r="B99" s="48"/>
      <c r="C99" s="48"/>
      <c r="D99" s="48"/>
      <c r="E99" s="47">
        <f t="shared" si="3"/>
        <v>0.5</v>
      </c>
      <c r="F99" s="47"/>
      <c r="G99" s="47"/>
      <c r="H99" s="42">
        <f t="shared" si="2"/>
        <v>101.5</v>
      </c>
      <c r="I99" s="42"/>
      <c r="J99" s="42"/>
      <c r="K99" s="42" cm="1">
        <f t="array" ref="K99">IF(A99&gt;=1,_xlfn.IFS($A$51-A99&lt;$X$17,0,AND($A$51-A99&gt;=$X$17,A99&gt;$X$16),$V$7*Computations!$I$3*1/12,A99&lt;=$X$16,0),0)</f>
        <v>0</v>
      </c>
      <c r="L99" s="42"/>
      <c r="M99" s="42"/>
      <c r="N99" s="42"/>
      <c r="O99" s="42" cm="1">
        <f t="array" ref="O99">IF(A99&gt;=1,_xlfn.IFS(AND($A$51-A99&lt;$X$17,$F$15="Excluding Above"),0,AND($A$51-A99&lt;$X$17,$F$15&lt;&gt;"Excluding Above"),Computations!$A$7*Computations!$J$7*1/12,AND($A$51-A99&gt;=$X$17,A99&gt;$X$16),(Computations!$A$7-Computations!$A$3)*Computations!$J$7*1/12,AND(A99&lt;=$X$16,$F$15&lt;&gt;"Excluding Below"),Computations!$A$7*Computations!$J$7*1/12,AND(A99&lt;=$X$16,$F$15="Excluding Below"),0),0)</f>
        <v>263.23333333333335</v>
      </c>
      <c r="P99" s="42"/>
      <c r="Q99" s="42"/>
      <c r="R99" s="42"/>
      <c r="S99" s="42">
        <f t="shared" si="4"/>
        <v>263.23333333333335</v>
      </c>
      <c r="T99" s="42"/>
      <c r="U99" s="42"/>
      <c r="V99" s="42"/>
      <c r="W99" s="42">
        <f t="shared" si="5"/>
        <v>1579.4</v>
      </c>
      <c r="X99" s="42"/>
      <c r="Y99" s="42"/>
      <c r="Z99" s="42"/>
      <c r="AA99" s="40" t="str" cm="1">
        <f t="array" ref="AA99">_xlfn.IFS($A$51-A99=$X$17,"&lt;=Top of Module",A99=$X$16,"&lt;=Bottom of Module",A99=0,"&lt;=Bottom of Stone",AND($A$51-A99&lt;&gt;$X$17,A99&lt;&gt;$X$16,A99&lt;&gt;0),"")</f>
        <v>&lt;=Bottom of Module</v>
      </c>
      <c r="AB99" s="41"/>
      <c r="AC99" s="41"/>
      <c r="AD99" s="41"/>
      <c r="AE99" s="41"/>
      <c r="AF99" s="41"/>
    </row>
    <row r="100" spans="1:32" ht="15" customHeight="1" x14ac:dyDescent="0.25">
      <c r="A100" s="48" cm="1">
        <f t="array" ref="A100">_xlfn.IFS(A99&gt;1,A99-1,A99=1,0,A99=0,-999,A99=-999,0-999)</f>
        <v>5</v>
      </c>
      <c r="B100" s="48"/>
      <c r="C100" s="48"/>
      <c r="D100" s="48"/>
      <c r="E100" s="47">
        <f t="shared" si="3"/>
        <v>0.41666666666666669</v>
      </c>
      <c r="F100" s="47"/>
      <c r="G100" s="47"/>
      <c r="H100" s="42">
        <f t="shared" si="2"/>
        <v>101.41666666666667</v>
      </c>
      <c r="I100" s="42"/>
      <c r="J100" s="42"/>
      <c r="K100" s="42" cm="1">
        <f t="array" ref="K100">IF(A100&gt;=1,_xlfn.IFS($A$51-A100&lt;$X$17,0,AND($A$51-A100&gt;=$X$17,A100&gt;$X$16),$V$7*Computations!$I$3*1/12,A100&lt;=$X$16,0),0)</f>
        <v>0</v>
      </c>
      <c r="L100" s="42"/>
      <c r="M100" s="42"/>
      <c r="N100" s="42"/>
      <c r="O100" s="42" cm="1">
        <f t="array" ref="O100">IF(A100&gt;=1,_xlfn.IFS(AND($A$51-A100&lt;$X$17,$F$15="Excluding Above"),0,AND($A$51-A100&lt;$X$17,$F$15&lt;&gt;"Excluding Above"),Computations!$A$7*Computations!$J$7*1/12,AND($A$51-A100&gt;=$X$17,A100&gt;$X$16),(Computations!$A$7-Computations!$A$3)*Computations!$J$7*1/12,AND(A100&lt;=$X$16,$F$15&lt;&gt;"Excluding Below"),Computations!$A$7*Computations!$J$7*1/12,AND(A100&lt;=$X$16,$F$15="Excluding Below"),0),0)</f>
        <v>263.23333333333335</v>
      </c>
      <c r="P100" s="42"/>
      <c r="Q100" s="42"/>
      <c r="R100" s="42"/>
      <c r="S100" s="42">
        <f t="shared" si="4"/>
        <v>263.23333333333335</v>
      </c>
      <c r="T100" s="42"/>
      <c r="U100" s="42"/>
      <c r="V100" s="42"/>
      <c r="W100" s="42">
        <f t="shared" si="5"/>
        <v>1316.1666666666667</v>
      </c>
      <c r="X100" s="42"/>
      <c r="Y100" s="42"/>
      <c r="Z100" s="42"/>
      <c r="AA100" s="40" t="str" cm="1">
        <f t="array" ref="AA100">_xlfn.IFS($A$51-A100=$X$17,"&lt;=Top of Module",A100=$X$16,"&lt;=Bottom of Module",A100=0,"&lt;=Bottom of Stone",AND($A$51-A100&lt;&gt;$X$17,A100&lt;&gt;$X$16,A100&lt;&gt;0),"")</f>
        <v/>
      </c>
      <c r="AB100" s="41"/>
      <c r="AC100" s="41"/>
      <c r="AD100" s="41"/>
      <c r="AE100" s="41"/>
      <c r="AF100" s="41"/>
    </row>
    <row r="101" spans="1:32" ht="15" customHeight="1" x14ac:dyDescent="0.25">
      <c r="A101" s="48" cm="1">
        <f t="array" ref="A101">_xlfn.IFS(A100&gt;1,A100-1,A100=1,0,A100=0,-999,A100=-999,0-999)</f>
        <v>4</v>
      </c>
      <c r="B101" s="48"/>
      <c r="C101" s="48"/>
      <c r="D101" s="48"/>
      <c r="E101" s="47">
        <f t="shared" si="3"/>
        <v>0.33333333333333331</v>
      </c>
      <c r="F101" s="47"/>
      <c r="G101" s="47"/>
      <c r="H101" s="42">
        <f t="shared" si="2"/>
        <v>101.33333333333333</v>
      </c>
      <c r="I101" s="42"/>
      <c r="J101" s="42"/>
      <c r="K101" s="42" cm="1">
        <f t="array" ref="K101">IF(A101&gt;=1,_xlfn.IFS($A$51-A101&lt;$X$17,0,AND($A$51-A101&gt;=$X$17,A101&gt;$X$16),$V$7*Computations!$I$3*1/12,A101&lt;=$X$16,0),0)</f>
        <v>0</v>
      </c>
      <c r="L101" s="42"/>
      <c r="M101" s="42"/>
      <c r="N101" s="42"/>
      <c r="O101" s="42" cm="1">
        <f t="array" ref="O101">IF(A101&gt;=1,_xlfn.IFS(AND($A$51-A101&lt;$X$17,$F$15="Excluding Above"),0,AND($A$51-A101&lt;$X$17,$F$15&lt;&gt;"Excluding Above"),Computations!$A$7*Computations!$J$7*1/12,AND($A$51-A101&gt;=$X$17,A101&gt;$X$16),(Computations!$A$7-Computations!$A$3)*Computations!$J$7*1/12,AND(A101&lt;=$X$16,$F$15&lt;&gt;"Excluding Below"),Computations!$A$7*Computations!$J$7*1/12,AND(A101&lt;=$X$16,$F$15="Excluding Below"),0),0)</f>
        <v>263.23333333333335</v>
      </c>
      <c r="P101" s="42"/>
      <c r="Q101" s="42"/>
      <c r="R101" s="42"/>
      <c r="S101" s="42">
        <f t="shared" si="4"/>
        <v>263.23333333333335</v>
      </c>
      <c r="T101" s="42"/>
      <c r="U101" s="42"/>
      <c r="V101" s="42"/>
      <c r="W101" s="42">
        <f t="shared" si="5"/>
        <v>1052.9333333333334</v>
      </c>
      <c r="X101" s="42"/>
      <c r="Y101" s="42"/>
      <c r="Z101" s="42"/>
      <c r="AA101" s="40" t="str" cm="1">
        <f t="array" ref="AA101">_xlfn.IFS($A$51-A101=$X$17,"&lt;=Top of Module",A101=$X$16,"&lt;=Bottom of Module",A101=0,"&lt;=Bottom of Stone",AND($A$51-A101&lt;&gt;$X$17,A101&lt;&gt;$X$16,A101&lt;&gt;0),"")</f>
        <v/>
      </c>
      <c r="AB101" s="41"/>
      <c r="AC101" s="41"/>
      <c r="AD101" s="41"/>
      <c r="AE101" s="41"/>
      <c r="AF101" s="41"/>
    </row>
    <row r="102" spans="1:32" ht="15" customHeight="1" x14ac:dyDescent="0.25">
      <c r="A102" s="48" cm="1">
        <f t="array" ref="A102">_xlfn.IFS(A101&gt;1,A101-1,A101=1,0,A101=0,-999,A101=-999,0-999)</f>
        <v>3</v>
      </c>
      <c r="B102" s="48"/>
      <c r="C102" s="48"/>
      <c r="D102" s="48"/>
      <c r="E102" s="47">
        <f t="shared" si="3"/>
        <v>0.25</v>
      </c>
      <c r="F102" s="47"/>
      <c r="G102" s="47"/>
      <c r="H102" s="42">
        <f t="shared" si="2"/>
        <v>101.25</v>
      </c>
      <c r="I102" s="42"/>
      <c r="J102" s="42"/>
      <c r="K102" s="42" cm="1">
        <f t="array" ref="K102">IF(A102&gt;=1,_xlfn.IFS($A$51-A102&lt;$X$17,0,AND($A$51-A102&gt;=$X$17,A102&gt;$X$16),$V$7*Computations!$I$3*1/12,A102&lt;=$X$16,0),0)</f>
        <v>0</v>
      </c>
      <c r="L102" s="42"/>
      <c r="M102" s="42"/>
      <c r="N102" s="42"/>
      <c r="O102" s="42" cm="1">
        <f t="array" ref="O102">IF(A102&gt;=1,_xlfn.IFS(AND($A$51-A102&lt;$X$17,$F$15="Excluding Above"),0,AND($A$51-A102&lt;$X$17,$F$15&lt;&gt;"Excluding Above"),Computations!$A$7*Computations!$J$7*1/12,AND($A$51-A102&gt;=$X$17,A102&gt;$X$16),(Computations!$A$7-Computations!$A$3)*Computations!$J$7*1/12,AND(A102&lt;=$X$16,$F$15&lt;&gt;"Excluding Below"),Computations!$A$7*Computations!$J$7*1/12,AND(A102&lt;=$X$16,$F$15="Excluding Below"),0),0)</f>
        <v>263.23333333333335</v>
      </c>
      <c r="P102" s="42"/>
      <c r="Q102" s="42"/>
      <c r="R102" s="42"/>
      <c r="S102" s="42">
        <f t="shared" si="4"/>
        <v>263.23333333333335</v>
      </c>
      <c r="T102" s="42"/>
      <c r="U102" s="42"/>
      <c r="V102" s="42"/>
      <c r="W102" s="42">
        <f t="shared" si="5"/>
        <v>789.7</v>
      </c>
      <c r="X102" s="42"/>
      <c r="Y102" s="42"/>
      <c r="Z102" s="42"/>
      <c r="AA102" s="40" t="str" cm="1">
        <f t="array" ref="AA102">_xlfn.IFS($A$51-A102=$X$17,"&lt;=Top of Module",A102=$X$16,"&lt;=Bottom of Module",A102=0,"&lt;=Bottom of Stone",AND($A$51-A102&lt;&gt;$X$17,A102&lt;&gt;$X$16,A102&lt;&gt;0),"")</f>
        <v/>
      </c>
      <c r="AB102" s="41"/>
      <c r="AC102" s="41"/>
      <c r="AD102" s="41"/>
      <c r="AE102" s="41"/>
      <c r="AF102" s="41"/>
    </row>
    <row r="103" spans="1:32" ht="15" customHeight="1" x14ac:dyDescent="0.25">
      <c r="A103" s="48" cm="1">
        <f t="array" ref="A103">_xlfn.IFS(A102&gt;1,A102-1,A102=1,0,A102=0,-999,A102=-999,0-999)</f>
        <v>2</v>
      </c>
      <c r="B103" s="48"/>
      <c r="C103" s="48"/>
      <c r="D103" s="48"/>
      <c r="E103" s="47">
        <f t="shared" si="3"/>
        <v>0.16666666666666666</v>
      </c>
      <c r="F103" s="47"/>
      <c r="G103" s="47"/>
      <c r="H103" s="42">
        <f t="shared" si="2"/>
        <v>101.16666666666667</v>
      </c>
      <c r="I103" s="42"/>
      <c r="J103" s="42"/>
      <c r="K103" s="42" cm="1">
        <f t="array" ref="K103">IF(A103&gt;=1,_xlfn.IFS($A$51-A103&lt;$X$17,0,AND($A$51-A103&gt;=$X$17,A103&gt;$X$16),$V$7*Computations!$I$3*1/12,A103&lt;=$X$16,0),0)</f>
        <v>0</v>
      </c>
      <c r="L103" s="42"/>
      <c r="M103" s="42"/>
      <c r="N103" s="42"/>
      <c r="O103" s="42" cm="1">
        <f t="array" ref="O103">IF(A103&gt;=1,_xlfn.IFS(AND($A$51-A103&lt;$X$17,$F$15="Excluding Above"),0,AND($A$51-A103&lt;$X$17,$F$15&lt;&gt;"Excluding Above"),Computations!$A$7*Computations!$J$7*1/12,AND($A$51-A103&gt;=$X$17,A103&gt;$X$16),(Computations!$A$7-Computations!$A$3)*Computations!$J$7*1/12,AND(A103&lt;=$X$16,$F$15&lt;&gt;"Excluding Below"),Computations!$A$7*Computations!$J$7*1/12,AND(A103&lt;=$X$16,$F$15="Excluding Below"),0),0)</f>
        <v>263.23333333333335</v>
      </c>
      <c r="P103" s="42"/>
      <c r="Q103" s="42"/>
      <c r="R103" s="42"/>
      <c r="S103" s="42">
        <f t="shared" si="4"/>
        <v>263.23333333333335</v>
      </c>
      <c r="T103" s="42"/>
      <c r="U103" s="42"/>
      <c r="V103" s="42"/>
      <c r="W103" s="42">
        <f t="shared" si="5"/>
        <v>526.4666666666667</v>
      </c>
      <c r="X103" s="42"/>
      <c r="Y103" s="42"/>
      <c r="Z103" s="42"/>
      <c r="AA103" s="40" t="str" cm="1">
        <f t="array" ref="AA103">_xlfn.IFS($A$51-A103=$X$17,"&lt;=Top of Module",A103=$X$16,"&lt;=Bottom of Module",A103=0,"&lt;=Bottom of Stone",AND($A$51-A103&lt;&gt;$X$17,A103&lt;&gt;$X$16,A103&lt;&gt;0),"")</f>
        <v/>
      </c>
      <c r="AB103" s="41"/>
      <c r="AC103" s="41"/>
      <c r="AD103" s="41"/>
      <c r="AE103" s="41"/>
      <c r="AF103" s="41"/>
    </row>
    <row r="104" spans="1:32" ht="15" customHeight="1" x14ac:dyDescent="0.25">
      <c r="A104" s="48" cm="1">
        <f t="array" ref="A104">_xlfn.IFS(A103&gt;1,A103-1,A103=1,0,A103=0,-999,A103=-999,0-999)</f>
        <v>1</v>
      </c>
      <c r="B104" s="48"/>
      <c r="C104" s="48"/>
      <c r="D104" s="48"/>
      <c r="E104" s="47">
        <f t="shared" si="3"/>
        <v>8.3333333333333329E-2</v>
      </c>
      <c r="F104" s="47"/>
      <c r="G104" s="47"/>
      <c r="H104" s="42">
        <f t="shared" si="2"/>
        <v>101.08333333333333</v>
      </c>
      <c r="I104" s="42"/>
      <c r="J104" s="42"/>
      <c r="K104" s="42" cm="1">
        <f t="array" ref="K104">IF(A104&gt;=1,_xlfn.IFS($A$51-A104&lt;$X$17,0,AND($A$51-A104&gt;=$X$17,A104&gt;$X$16),$V$7*Computations!$I$3*1/12,A104&lt;=$X$16,0),0)</f>
        <v>0</v>
      </c>
      <c r="L104" s="42"/>
      <c r="M104" s="42"/>
      <c r="N104" s="42"/>
      <c r="O104" s="42" cm="1">
        <f t="array" ref="O104">IF(A104&gt;=1,_xlfn.IFS(AND($A$51-A104&lt;$X$17,$F$15="Excluding Above"),0,AND($A$51-A104&lt;$X$17,$F$15&lt;&gt;"Excluding Above"),Computations!$A$7*Computations!$J$7*1/12,AND($A$51-A104&gt;=$X$17,A104&gt;$X$16),(Computations!$A$7-Computations!$A$3)*Computations!$J$7*1/12,AND(A104&lt;=$X$16,$F$15&lt;&gt;"Excluding Below"),Computations!$A$7*Computations!$J$7*1/12,AND(A104&lt;=$X$16,$F$15="Excluding Below"),0),0)</f>
        <v>263.23333333333335</v>
      </c>
      <c r="P104" s="42"/>
      <c r="Q104" s="42"/>
      <c r="R104" s="42"/>
      <c r="S104" s="42">
        <f t="shared" si="4"/>
        <v>263.23333333333335</v>
      </c>
      <c r="T104" s="42"/>
      <c r="U104" s="42"/>
      <c r="V104" s="42"/>
      <c r="W104" s="42">
        <f t="shared" si="5"/>
        <v>263.23333333333335</v>
      </c>
      <c r="X104" s="42"/>
      <c r="Y104" s="42"/>
      <c r="Z104" s="42"/>
      <c r="AA104" s="40" t="str" cm="1">
        <f t="array" ref="AA104">_xlfn.IFS($A$51-A104=$X$17,"&lt;=Top of Module",A104=$X$16,"&lt;=Bottom of Module",A104=0,"&lt;=Bottom of Stone",AND($A$51-A104&lt;&gt;$X$17,A104&lt;&gt;$X$16,A104&lt;&gt;0),"")</f>
        <v/>
      </c>
      <c r="AB104" s="41"/>
      <c r="AC104" s="41"/>
      <c r="AD104" s="41"/>
      <c r="AE104" s="41"/>
      <c r="AF104" s="41"/>
    </row>
    <row r="105" spans="1:32" ht="15" customHeight="1" x14ac:dyDescent="0.25">
      <c r="A105" s="48" cm="1">
        <f t="array" ref="A105">_xlfn.IFS(A104&gt;1,A104-1,A104=1,0,A104=0,-999,A104=-999,0-999)</f>
        <v>0</v>
      </c>
      <c r="B105" s="48"/>
      <c r="C105" s="48"/>
      <c r="D105" s="48"/>
      <c r="E105" s="47">
        <f t="shared" si="3"/>
        <v>0</v>
      </c>
      <c r="F105" s="47"/>
      <c r="G105" s="47"/>
      <c r="H105" s="42">
        <f t="shared" si="2"/>
        <v>101</v>
      </c>
      <c r="I105" s="42"/>
      <c r="J105" s="42"/>
      <c r="K105" s="42" cm="1">
        <f t="array" ref="K105">IF(A105&gt;=1,_xlfn.IFS($A$51-A105&lt;$X$17,0,AND($A$51-A105&gt;=$X$17,A105&gt;$X$16),$V$7*Computations!$I$3*1/12,A105&lt;=$X$16,0),0)</f>
        <v>0</v>
      </c>
      <c r="L105" s="42"/>
      <c r="M105" s="42"/>
      <c r="N105" s="42"/>
      <c r="O105" s="42" cm="1">
        <f t="array" ref="O105">IF(A105&gt;=1,_xlfn.IFS(AND($A$51-A105&lt;$X$17,$F$15="Excluding Above"),0,AND($A$51-A105&lt;$X$17,$F$15&lt;&gt;"Excluding Above"),Computations!$A$7*Computations!$J$7*1/12,AND($A$51-A105&gt;=$X$17,A105&gt;$X$16),(Computations!$A$7-Computations!$A$3)*Computations!$J$7*1/12,AND(A105&lt;=$X$16,$F$15&lt;&gt;"Excluding Below"),Computations!$A$7*Computations!$J$7*1/12,AND(A105&lt;=$X$16,$F$15="Excluding Below"),0),0)</f>
        <v>0</v>
      </c>
      <c r="P105" s="42"/>
      <c r="Q105" s="42"/>
      <c r="R105" s="42"/>
      <c r="S105" s="42">
        <f t="shared" si="4"/>
        <v>0</v>
      </c>
      <c r="T105" s="42"/>
      <c r="U105" s="42"/>
      <c r="V105" s="42"/>
      <c r="W105" s="42">
        <f t="shared" si="5"/>
        <v>0</v>
      </c>
      <c r="X105" s="42"/>
      <c r="Y105" s="42"/>
      <c r="Z105" s="42"/>
      <c r="AA105" s="40" t="str" cm="1">
        <f t="array" ref="AA105">_xlfn.IFS($A$51-A105=$X$17,"&lt;=Top of Module",A105=$X$16,"&lt;=Bottom of Module",A105=0,"&lt;=Bottom of Stone",AND($A$51-A105&lt;&gt;$X$17,A105&lt;&gt;$X$16,A105&lt;&gt;0),"")</f>
        <v>&lt;=Bottom of Stone</v>
      </c>
      <c r="AB105" s="41"/>
      <c r="AC105" s="41"/>
      <c r="AD105" s="41"/>
      <c r="AE105" s="41"/>
      <c r="AF105" s="41"/>
    </row>
    <row r="106" spans="1:32" ht="15" customHeight="1" x14ac:dyDescent="0.25">
      <c r="A106" s="48" cm="1">
        <f t="array" ref="A106">_xlfn.IFS(A105&gt;1,A105-1,A105=1,0,A105=0,-999,A105=-999,0-999)</f>
        <v>-999</v>
      </c>
      <c r="B106" s="48"/>
      <c r="C106" s="48"/>
      <c r="D106" s="48"/>
      <c r="E106" s="47">
        <f t="shared" si="3"/>
        <v>0</v>
      </c>
      <c r="F106" s="47"/>
      <c r="G106" s="47"/>
      <c r="H106" s="42">
        <f t="shared" si="2"/>
        <v>0</v>
      </c>
      <c r="I106" s="42"/>
      <c r="J106" s="42"/>
      <c r="K106" s="42" cm="1">
        <f t="array" ref="K106">IF(A106&gt;=1,_xlfn.IFS($A$51-A106&lt;$X$17,0,AND($A$51-A106&gt;=$X$17,A106&gt;$X$16),$V$7*Computations!$I$3*1/12,A106&lt;=$X$16,0),0)</f>
        <v>0</v>
      </c>
      <c r="L106" s="42"/>
      <c r="M106" s="42"/>
      <c r="N106" s="42"/>
      <c r="O106" s="42" cm="1">
        <f t="array" ref="O106">IF(A106&gt;=1,_xlfn.IFS(AND($A$51-A106&lt;$X$17,$F$15="Excluding Above"),0,AND($A$51-A106&lt;$X$17,$F$15&lt;&gt;"Excluding Above"),Computations!$A$7*Computations!$J$7*1/12,AND($A$51-A106&gt;=$X$17,A106&gt;$X$16),(Computations!$A$7-Computations!$A$3)*Computations!$J$7*1/12,AND(A106&lt;=$X$16,$F$15&lt;&gt;"Excluding Below"),Computations!$A$7*Computations!$J$7*1/12,AND(A106&lt;=$X$16,$F$15="Excluding Below"),0),0)</f>
        <v>0</v>
      </c>
      <c r="P106" s="42"/>
      <c r="Q106" s="42"/>
      <c r="R106" s="42"/>
      <c r="S106" s="42">
        <f t="shared" si="4"/>
        <v>0</v>
      </c>
      <c r="T106" s="42"/>
      <c r="U106" s="42"/>
      <c r="V106" s="42"/>
      <c r="W106" s="42">
        <f t="shared" si="5"/>
        <v>0</v>
      </c>
      <c r="X106" s="42"/>
      <c r="Y106" s="42"/>
      <c r="Z106" s="42"/>
      <c r="AA106" s="40" t="str" cm="1">
        <f t="array" ref="AA106">_xlfn.IFS($A$51-A106=$X$17,"&lt;=Top of Module",A106=$X$16,"&lt;=Bottom of Module",A106=0,"&lt;=Bottom of Stone",AND($A$51-A106&lt;&gt;$X$17,A106&lt;&gt;$X$16,A106&lt;&gt;0),"")</f>
        <v/>
      </c>
      <c r="AB106" s="41"/>
      <c r="AC106" s="41"/>
      <c r="AD106" s="41"/>
      <c r="AE106" s="41"/>
      <c r="AF106" s="41"/>
    </row>
    <row r="107" spans="1:32" ht="15" customHeight="1" x14ac:dyDescent="0.25">
      <c r="A107" s="48" cm="1">
        <f t="array" ref="A107">_xlfn.IFS(A106&gt;1,A106-1,A106=1,0,A106=0,-999,A106=-999,0-999)</f>
        <v>-999</v>
      </c>
      <c r="B107" s="48"/>
      <c r="C107" s="48"/>
      <c r="D107" s="48"/>
      <c r="E107" s="47">
        <f t="shared" si="3"/>
        <v>0</v>
      </c>
      <c r="F107" s="47"/>
      <c r="G107" s="47"/>
      <c r="H107" s="42">
        <f t="shared" si="2"/>
        <v>0</v>
      </c>
      <c r="I107" s="42"/>
      <c r="J107" s="42"/>
      <c r="K107" s="42" cm="1">
        <f t="array" ref="K107">IF(A107&gt;=1,_xlfn.IFS($A$51-A107&lt;$X$17,0,AND($A$51-A107&gt;=$X$17,A107&gt;$X$16),$V$7*Computations!$I$3*1/12,A107&lt;=$X$16,0),0)</f>
        <v>0</v>
      </c>
      <c r="L107" s="42"/>
      <c r="M107" s="42"/>
      <c r="N107" s="42"/>
      <c r="O107" s="42" cm="1">
        <f t="array" ref="O107">IF(A107&gt;=1,_xlfn.IFS(AND($A$51-A107&lt;$X$17,$F$15="Excluding Above"),0,AND($A$51-A107&lt;$X$17,$F$15&lt;&gt;"Excluding Above"),Computations!$A$7*Computations!$J$7*1/12,AND($A$51-A107&gt;=$X$17,A107&gt;$X$16),(Computations!$A$7-Computations!$A$3)*Computations!$J$7*1/12,AND(A107&lt;=$X$16,$F$15&lt;&gt;"Excluding Below"),Computations!$A$7*Computations!$J$7*1/12,AND(A107&lt;=$X$16,$F$15="Excluding Below"),0),0)</f>
        <v>0</v>
      </c>
      <c r="P107" s="42"/>
      <c r="Q107" s="42"/>
      <c r="R107" s="42"/>
      <c r="S107" s="42">
        <f t="shared" si="4"/>
        <v>0</v>
      </c>
      <c r="T107" s="42"/>
      <c r="U107" s="42"/>
      <c r="V107" s="42"/>
      <c r="W107" s="42">
        <f t="shared" si="5"/>
        <v>0</v>
      </c>
      <c r="X107" s="42"/>
      <c r="Y107" s="42"/>
      <c r="Z107" s="42"/>
      <c r="AA107" s="40" t="str" cm="1">
        <f t="array" ref="AA107">_xlfn.IFS($A$51-A107=$X$17,"&lt;=Top of Module",A107=$X$16,"&lt;=Bottom of Module",A107=0,"&lt;=Bottom of Stone",AND($A$51-A107&lt;&gt;$X$17,A107&lt;&gt;$X$16,A107&lt;&gt;0),"")</f>
        <v/>
      </c>
      <c r="AB107" s="41"/>
      <c r="AC107" s="41"/>
      <c r="AD107" s="41"/>
      <c r="AE107" s="41"/>
      <c r="AF107" s="41"/>
    </row>
    <row r="108" spans="1:32" ht="15" customHeight="1" x14ac:dyDescent="0.25">
      <c r="A108" s="48" cm="1">
        <f t="array" ref="A108">_xlfn.IFS(A107&gt;1,A107-1,A107=1,0,A107=0,-999,A107=-999,0-999)</f>
        <v>-999</v>
      </c>
      <c r="B108" s="48"/>
      <c r="C108" s="48"/>
      <c r="D108" s="48"/>
      <c r="E108" s="47">
        <f t="shared" si="3"/>
        <v>0</v>
      </c>
      <c r="F108" s="47"/>
      <c r="G108" s="47"/>
      <c r="H108" s="42">
        <f t="shared" si="2"/>
        <v>0</v>
      </c>
      <c r="I108" s="42"/>
      <c r="J108" s="42"/>
      <c r="K108" s="42" cm="1">
        <f t="array" ref="K108">IF(A108&gt;=1,_xlfn.IFS($A$51-A108&lt;$X$17,0,AND($A$51-A108&gt;=$X$17,A108&gt;$X$16),$V$7*Computations!$I$3*1/12,A108&lt;=$X$16,0),0)</f>
        <v>0</v>
      </c>
      <c r="L108" s="42"/>
      <c r="M108" s="42"/>
      <c r="N108" s="42"/>
      <c r="O108" s="42" cm="1">
        <f t="array" ref="O108">IF(A108&gt;=1,_xlfn.IFS(AND($A$51-A108&lt;$X$17,$F$15="Excluding Above"),0,AND($A$51-A108&lt;$X$17,$F$15&lt;&gt;"Excluding Above"),Computations!$A$7*Computations!$J$7*1/12,AND($A$51-A108&gt;=$X$17,A108&gt;$X$16),(Computations!$A$7-Computations!$A$3)*Computations!$J$7*1/12,AND(A108&lt;=$X$16,$F$15&lt;&gt;"Excluding Below"),Computations!$A$7*Computations!$J$7*1/12,AND(A108&lt;=$X$16,$F$15="Excluding Below"),0),0)</f>
        <v>0</v>
      </c>
      <c r="P108" s="42"/>
      <c r="Q108" s="42"/>
      <c r="R108" s="42"/>
      <c r="S108" s="42">
        <f t="shared" si="4"/>
        <v>0</v>
      </c>
      <c r="T108" s="42"/>
      <c r="U108" s="42"/>
      <c r="V108" s="42"/>
      <c r="W108" s="42">
        <f t="shared" si="5"/>
        <v>0</v>
      </c>
      <c r="X108" s="42"/>
      <c r="Y108" s="42"/>
      <c r="Z108" s="42"/>
      <c r="AA108" s="40" t="str" cm="1">
        <f t="array" ref="AA108">_xlfn.IFS($A$51-A108=$X$17,"&lt;=Top of Module",A108=$X$16,"&lt;=Bottom of Module",A108=0,"&lt;=Bottom of Stone",AND($A$51-A108&lt;&gt;$X$17,A108&lt;&gt;$X$16,A108&lt;&gt;0),"")</f>
        <v/>
      </c>
      <c r="AB108" s="41"/>
      <c r="AC108" s="41"/>
      <c r="AD108" s="41"/>
      <c r="AE108" s="41"/>
      <c r="AF108" s="41"/>
    </row>
    <row r="109" spans="1:32" ht="15" customHeight="1" x14ac:dyDescent="0.25">
      <c r="A109" s="48" cm="1">
        <f t="array" ref="A109">_xlfn.IFS(A108&gt;1,A108-1,A108=1,0,A108=0,-999,A108=-999,0-999)</f>
        <v>-999</v>
      </c>
      <c r="B109" s="48"/>
      <c r="C109" s="48"/>
      <c r="D109" s="48"/>
      <c r="E109" s="47">
        <f t="shared" si="3"/>
        <v>0</v>
      </c>
      <c r="F109" s="47"/>
      <c r="G109" s="47"/>
      <c r="H109" s="42">
        <f t="shared" si="2"/>
        <v>0</v>
      </c>
      <c r="I109" s="42"/>
      <c r="J109" s="42"/>
      <c r="K109" s="42" cm="1">
        <f t="array" ref="K109">IF(A109&gt;=1,_xlfn.IFS($A$51-A109&lt;$X$17,0,AND($A$51-A109&gt;=$X$17,A109&gt;$X$16),$V$7*Computations!$I$3*1/12,A109&lt;=$X$16,0),0)</f>
        <v>0</v>
      </c>
      <c r="L109" s="42"/>
      <c r="M109" s="42"/>
      <c r="N109" s="42"/>
      <c r="O109" s="42" cm="1">
        <f t="array" ref="O109">IF(A109&gt;=1,_xlfn.IFS(AND($A$51-A109&lt;$X$17,$F$15="Excluding Above"),0,AND($A$51-A109&lt;$X$17,$F$15&lt;&gt;"Excluding Above"),Computations!$A$7*Computations!$J$7*1/12,AND($A$51-A109&gt;=$X$17,A109&gt;$X$16),(Computations!$A$7-Computations!$A$3)*Computations!$J$7*1/12,AND(A109&lt;=$X$16,$F$15&lt;&gt;"Excluding Below"),Computations!$A$7*Computations!$J$7*1/12,AND(A109&lt;=$X$16,$F$15="Excluding Below"),0),0)</f>
        <v>0</v>
      </c>
      <c r="P109" s="42"/>
      <c r="Q109" s="42"/>
      <c r="R109" s="42"/>
      <c r="S109" s="42">
        <f t="shared" si="4"/>
        <v>0</v>
      </c>
      <c r="T109" s="42"/>
      <c r="U109" s="42"/>
      <c r="V109" s="42"/>
      <c r="W109" s="42">
        <f t="shared" si="5"/>
        <v>0</v>
      </c>
      <c r="X109" s="42"/>
      <c r="Y109" s="42"/>
      <c r="Z109" s="42"/>
      <c r="AA109" s="40" t="str" cm="1">
        <f t="array" ref="AA109">_xlfn.IFS($A$51-A109=$X$17,"&lt;=Top of Module",A109=$X$16,"&lt;=Bottom of Module",A109=0,"&lt;=Bottom of Stone",AND($A$51-A109&lt;&gt;$X$17,A109&lt;&gt;$X$16,A109&lt;&gt;0),"")</f>
        <v/>
      </c>
      <c r="AB109" s="41"/>
      <c r="AC109" s="41"/>
      <c r="AD109" s="41"/>
      <c r="AE109" s="41"/>
      <c r="AF109" s="41"/>
    </row>
    <row r="110" spans="1:32" ht="15" customHeight="1" x14ac:dyDescent="0.25">
      <c r="A110" s="48" cm="1">
        <f t="array" ref="A110">_xlfn.IFS(A109&gt;1,A109-1,A109=1,0,A109=0,-999,A109=-999,0-999)</f>
        <v>-999</v>
      </c>
      <c r="B110" s="48"/>
      <c r="C110" s="48"/>
      <c r="D110" s="48"/>
      <c r="E110" s="47">
        <f t="shared" si="3"/>
        <v>0</v>
      </c>
      <c r="F110" s="47"/>
      <c r="G110" s="47"/>
      <c r="H110" s="42">
        <f t="shared" si="2"/>
        <v>0</v>
      </c>
      <c r="I110" s="42"/>
      <c r="J110" s="42"/>
      <c r="K110" s="42" cm="1">
        <f t="array" ref="K110">IF(A110&gt;=1,_xlfn.IFS($A$51-A110&lt;$X$17,0,AND($A$51-A110&gt;=$X$17,A110&gt;$X$16),$V$7*Computations!$I$3*1/12,A110&lt;=$X$16,0),0)</f>
        <v>0</v>
      </c>
      <c r="L110" s="42"/>
      <c r="M110" s="42"/>
      <c r="N110" s="42"/>
      <c r="O110" s="42" cm="1">
        <f t="array" ref="O110">IF(A110&gt;=1,_xlfn.IFS(AND($A$51-A110&lt;$X$17,$F$15="Excluding Above"),0,AND($A$51-A110&lt;$X$17,$F$15&lt;&gt;"Excluding Above"),Computations!$A$7*Computations!$J$7*1/12,AND($A$51-A110&gt;=$X$17,A110&gt;$X$16),(Computations!$A$7-Computations!$A$3)*Computations!$J$7*1/12,AND(A110&lt;=$X$16,$F$15&lt;&gt;"Excluding Below"),Computations!$A$7*Computations!$J$7*1/12,AND(A110&lt;=$X$16,$F$15="Excluding Below"),0),0)</f>
        <v>0</v>
      </c>
      <c r="P110" s="42"/>
      <c r="Q110" s="42"/>
      <c r="R110" s="42"/>
      <c r="S110" s="42">
        <f t="shared" si="4"/>
        <v>0</v>
      </c>
      <c r="T110" s="42"/>
      <c r="U110" s="42"/>
      <c r="V110" s="42"/>
      <c r="W110" s="42">
        <f t="shared" si="5"/>
        <v>0</v>
      </c>
      <c r="X110" s="42"/>
      <c r="Y110" s="42"/>
      <c r="Z110" s="42"/>
      <c r="AA110" s="40" t="str" cm="1">
        <f t="array" ref="AA110">_xlfn.IFS($A$51-A110=$X$17,"&lt;=Top of Module",A110=$X$16,"&lt;=Bottom of Module",A110=0,"&lt;=Bottom of Stone",AND($A$51-A110&lt;&gt;$X$17,A110&lt;&gt;$X$16,A110&lt;&gt;0),"")</f>
        <v/>
      </c>
      <c r="AB110" s="41"/>
      <c r="AC110" s="41"/>
      <c r="AD110" s="41"/>
      <c r="AE110" s="41"/>
      <c r="AF110" s="41"/>
    </row>
    <row r="111" spans="1:32" ht="15" customHeight="1" x14ac:dyDescent="0.25">
      <c r="A111" s="48" cm="1">
        <f t="array" ref="A111">_xlfn.IFS(A110&gt;1,A110-1,A110=1,0,A110=0,-999,A110=-999,0-999)</f>
        <v>-999</v>
      </c>
      <c r="B111" s="48"/>
      <c r="C111" s="48"/>
      <c r="D111" s="48"/>
      <c r="E111" s="47">
        <f t="shared" si="3"/>
        <v>0</v>
      </c>
      <c r="F111" s="47"/>
      <c r="G111" s="47"/>
      <c r="H111" s="42">
        <f>IF(A111&gt;=0,$N$17+E111,0)</f>
        <v>0</v>
      </c>
      <c r="I111" s="42"/>
      <c r="J111" s="42"/>
      <c r="K111" s="42" cm="1">
        <f t="array" ref="K111">IF(A111&gt;=1,_xlfn.IFS($A$51-A111&lt;$X$17,0,AND($A$51-A111&gt;=$X$17,A111&gt;$X$16),$V$7*Computations!$I$3*1/12,A111&lt;=$X$16,0),0)</f>
        <v>0</v>
      </c>
      <c r="L111" s="42"/>
      <c r="M111" s="42"/>
      <c r="N111" s="42"/>
      <c r="O111" s="42" cm="1">
        <f t="array" ref="O111">IF(A111&gt;=1,_xlfn.IFS(AND($A$51-A111&lt;$X$17,$F$15="Excluding Above"),0,AND($A$51-A111&lt;$X$17,$F$15&lt;&gt;"Excluding Above"),Computations!$A$7*Computations!$J$7*1/12,AND($A$51-A111&gt;=$X$17,A111&gt;$X$16),(Computations!$A$7-Computations!$A$3)*Computations!$J$7*1/12,AND(A111&lt;=$X$16,$F$15&lt;&gt;"Excluding Below"),Computations!$A$7*Computations!$J$7*1/12,AND(A111&lt;=$X$16,$F$15="Excluding Below"),0),0)</f>
        <v>0</v>
      </c>
      <c r="P111" s="42"/>
      <c r="Q111" s="42"/>
      <c r="R111" s="42"/>
      <c r="S111" s="42">
        <f t="shared" si="4"/>
        <v>0</v>
      </c>
      <c r="T111" s="42"/>
      <c r="U111" s="42"/>
      <c r="V111" s="42"/>
      <c r="W111" s="42">
        <f t="shared" si="5"/>
        <v>0</v>
      </c>
      <c r="X111" s="42"/>
      <c r="Y111" s="42"/>
      <c r="Z111" s="42"/>
      <c r="AA111" s="40" t="str" cm="1">
        <f t="array" ref="AA111">_xlfn.IFS($A$51-A111=$X$17,"&lt;=Top of Module",A111=$X$16,"&lt;=Bottom of Module",A111=0,"&lt;=Bottom of Stone",AND($A$51-A111&lt;&gt;$X$17,A111&lt;&gt;$X$16,A111&lt;&gt;0),"")</f>
        <v/>
      </c>
      <c r="AB111" s="41"/>
      <c r="AC111" s="41"/>
      <c r="AD111" s="41"/>
      <c r="AE111" s="41"/>
      <c r="AF111" s="41"/>
    </row>
    <row r="112" spans="1:32" ht="15" customHeight="1" x14ac:dyDescent="0.25">
      <c r="A112" s="48" cm="1">
        <f t="array" ref="A112">_xlfn.IFS(A111&gt;1,A111-1,A111=1,0,A111=0,-999,A111=-999,0-999)</f>
        <v>-999</v>
      </c>
      <c r="B112" s="48"/>
      <c r="C112" s="48"/>
      <c r="D112" s="48"/>
      <c r="E112" s="47">
        <f t="shared" si="3"/>
        <v>0</v>
      </c>
      <c r="F112" s="47"/>
      <c r="G112" s="47"/>
      <c r="H112" s="42">
        <f t="shared" ref="H112:H175" si="6">IF(A112&gt;=0,$N$17+E112,0)</f>
        <v>0</v>
      </c>
      <c r="I112" s="42"/>
      <c r="J112" s="42"/>
      <c r="K112" s="42" cm="1">
        <f t="array" ref="K112">IF(A112&gt;=1,_xlfn.IFS($A$51-A112&lt;$X$17,0,AND($A$51-A112&gt;=$X$17,A112&gt;$X$16),$V$7*Computations!$I$3*1/12,A112&lt;=$X$16,0),0)</f>
        <v>0</v>
      </c>
      <c r="L112" s="42"/>
      <c r="M112" s="42"/>
      <c r="N112" s="42"/>
      <c r="O112" s="42" cm="1">
        <f t="array" ref="O112">IF(A112&gt;=1,_xlfn.IFS(AND($A$51-A112&lt;$X$17,$F$15="Excluding Above"),0,AND($A$51-A112&lt;$X$17,$F$15&lt;&gt;"Excluding Above"),Computations!$A$7*Computations!$J$7*1/12,AND($A$51-A112&gt;=$X$17,A112&gt;$X$16),(Computations!$A$7-Computations!$A$3)*Computations!$J$7*1/12,AND(A112&lt;=$X$16,$F$15&lt;&gt;"Excluding Below"),Computations!$A$7*Computations!$J$7*1/12,AND(A112&lt;=$X$16,$F$15="Excluding Below"),0),0)</f>
        <v>0</v>
      </c>
      <c r="P112" s="42"/>
      <c r="Q112" s="42"/>
      <c r="R112" s="42"/>
      <c r="S112" s="42">
        <f t="shared" si="4"/>
        <v>0</v>
      </c>
      <c r="T112" s="42"/>
      <c r="U112" s="42"/>
      <c r="V112" s="42"/>
      <c r="W112" s="42">
        <f t="shared" si="5"/>
        <v>0</v>
      </c>
      <c r="X112" s="42"/>
      <c r="Y112" s="42"/>
      <c r="Z112" s="42"/>
      <c r="AA112" s="40" t="str" cm="1">
        <f t="array" ref="AA112">_xlfn.IFS($A$51-A112=$X$17,"&lt;=Top of Module",A112=$X$16,"&lt;=Bottom of Module",A112=0,"&lt;=Bottom of Stone",AND($A$51-A112&lt;&gt;$X$17,A112&lt;&gt;$X$16,A112&lt;&gt;0),"")</f>
        <v/>
      </c>
      <c r="AB112" s="41"/>
      <c r="AC112" s="41"/>
      <c r="AD112" s="41"/>
      <c r="AE112" s="41"/>
      <c r="AF112" s="41"/>
    </row>
    <row r="113" spans="1:32" ht="15" customHeight="1" x14ac:dyDescent="0.25">
      <c r="A113" s="48" cm="1">
        <f t="array" ref="A113">_xlfn.IFS(A112&gt;1,A112-1,A112=1,0,A112=0,-999,A112=-999,0-999)</f>
        <v>-999</v>
      </c>
      <c r="B113" s="48"/>
      <c r="C113" s="48"/>
      <c r="D113" s="48"/>
      <c r="E113" s="47">
        <f t="shared" si="3"/>
        <v>0</v>
      </c>
      <c r="F113" s="47"/>
      <c r="G113" s="47"/>
      <c r="H113" s="42">
        <f t="shared" si="6"/>
        <v>0</v>
      </c>
      <c r="I113" s="42"/>
      <c r="J113" s="42"/>
      <c r="K113" s="42" cm="1">
        <f t="array" ref="K113">IF(A113&gt;=1,_xlfn.IFS($A$51-A113&lt;$X$17,0,AND($A$51-A113&gt;=$X$17,A113&gt;$X$16),$V$7*Computations!$I$3*1/12,A113&lt;=$X$16,0),0)</f>
        <v>0</v>
      </c>
      <c r="L113" s="42"/>
      <c r="M113" s="42"/>
      <c r="N113" s="42"/>
      <c r="O113" s="42" cm="1">
        <f t="array" ref="O113">IF(A113&gt;=1,_xlfn.IFS(AND($A$51-A113&lt;$X$17,$F$15="Excluding Above"),0,AND($A$51-A113&lt;$X$17,$F$15&lt;&gt;"Excluding Above"),Computations!$A$7*Computations!$J$7*1/12,AND($A$51-A113&gt;=$X$17,A113&gt;$X$16),(Computations!$A$7-Computations!$A$3)*Computations!$J$7*1/12,AND(A113&lt;=$X$16,$F$15&lt;&gt;"Excluding Below"),Computations!$A$7*Computations!$J$7*1/12,AND(A113&lt;=$X$16,$F$15="Excluding Below"),0),0)</f>
        <v>0</v>
      </c>
      <c r="P113" s="42"/>
      <c r="Q113" s="42"/>
      <c r="R113" s="42"/>
      <c r="S113" s="42">
        <f t="shared" si="4"/>
        <v>0</v>
      </c>
      <c r="T113" s="42"/>
      <c r="U113" s="42"/>
      <c r="V113" s="42"/>
      <c r="W113" s="42">
        <f t="shared" si="5"/>
        <v>0</v>
      </c>
      <c r="X113" s="42"/>
      <c r="Y113" s="42"/>
      <c r="Z113" s="42"/>
      <c r="AA113" s="40" t="str" cm="1">
        <f t="array" ref="AA113">_xlfn.IFS($A$51-A113=$X$17,"&lt;=Top of Module",A113=$X$16,"&lt;=Bottom of Module",A113=0,"&lt;=Bottom of Stone",AND($A$51-A113&lt;&gt;$X$17,A113&lt;&gt;$X$16,A113&lt;&gt;0),"")</f>
        <v/>
      </c>
      <c r="AB113" s="41"/>
      <c r="AC113" s="41"/>
      <c r="AD113" s="41"/>
      <c r="AE113" s="41"/>
      <c r="AF113" s="41"/>
    </row>
    <row r="114" spans="1:32" ht="15" customHeight="1" x14ac:dyDescent="0.25">
      <c r="A114" s="48" cm="1">
        <f t="array" ref="A114">_xlfn.IFS(A113&gt;1,A113-1,A113=1,0,A113=0,-999,A113=-999,0-999)</f>
        <v>-999</v>
      </c>
      <c r="B114" s="48"/>
      <c r="C114" s="48"/>
      <c r="D114" s="48"/>
      <c r="E114" s="47">
        <f t="shared" si="3"/>
        <v>0</v>
      </c>
      <c r="F114" s="47"/>
      <c r="G114" s="47"/>
      <c r="H114" s="42">
        <f t="shared" si="6"/>
        <v>0</v>
      </c>
      <c r="I114" s="42"/>
      <c r="J114" s="42"/>
      <c r="K114" s="42" cm="1">
        <f t="array" ref="K114">IF(A114&gt;=1,_xlfn.IFS($A$51-A114&lt;$X$17,0,AND($A$51-A114&gt;=$X$17,A114&gt;$X$16),$V$7*Computations!$I$3*1/12,A114&lt;=$X$16,0),0)</f>
        <v>0</v>
      </c>
      <c r="L114" s="42"/>
      <c r="M114" s="42"/>
      <c r="N114" s="42"/>
      <c r="O114" s="42" cm="1">
        <f t="array" ref="O114">IF(A114&gt;=1,_xlfn.IFS(AND($A$51-A114&lt;$X$17,$F$15="Excluding Above"),0,AND($A$51-A114&lt;$X$17,$F$15&lt;&gt;"Excluding Above"),Computations!$A$7*Computations!$J$7*1/12,AND($A$51-A114&gt;=$X$17,A114&gt;$X$16),(Computations!$A$7-Computations!$A$3)*Computations!$J$7*1/12,AND(A114&lt;=$X$16,$F$15&lt;&gt;"Excluding Below"),Computations!$A$7*Computations!$J$7*1/12,AND(A114&lt;=$X$16,$F$15="Excluding Below"),0),0)</f>
        <v>0</v>
      </c>
      <c r="P114" s="42"/>
      <c r="Q114" s="42"/>
      <c r="R114" s="42"/>
      <c r="S114" s="42">
        <f t="shared" si="4"/>
        <v>0</v>
      </c>
      <c r="T114" s="42"/>
      <c r="U114" s="42"/>
      <c r="V114" s="42"/>
      <c r="W114" s="42">
        <f t="shared" si="5"/>
        <v>0</v>
      </c>
      <c r="X114" s="42"/>
      <c r="Y114" s="42"/>
      <c r="Z114" s="42"/>
      <c r="AA114" s="40" t="str" cm="1">
        <f t="array" ref="AA114">_xlfn.IFS($A$51-A114=$X$17,"&lt;=Top of Module",A114=$X$16,"&lt;=Bottom of Module",A114=0,"&lt;=Bottom of Stone",AND($A$51-A114&lt;&gt;$X$17,A114&lt;&gt;$X$16,A114&lt;&gt;0),"")</f>
        <v/>
      </c>
      <c r="AB114" s="41"/>
      <c r="AC114" s="41"/>
      <c r="AD114" s="41"/>
      <c r="AE114" s="41"/>
      <c r="AF114" s="41"/>
    </row>
    <row r="115" spans="1:32" ht="15" customHeight="1" x14ac:dyDescent="0.25">
      <c r="A115" s="48" cm="1">
        <f t="array" ref="A115">_xlfn.IFS(A114&gt;1,A114-1,A114=1,0,A114=0,-999,A114=-999,0-999)</f>
        <v>-999</v>
      </c>
      <c r="B115" s="48"/>
      <c r="C115" s="48"/>
      <c r="D115" s="48"/>
      <c r="E115" s="47">
        <f t="shared" si="3"/>
        <v>0</v>
      </c>
      <c r="F115" s="47"/>
      <c r="G115" s="47"/>
      <c r="H115" s="42">
        <f t="shared" si="6"/>
        <v>0</v>
      </c>
      <c r="I115" s="42"/>
      <c r="J115" s="42"/>
      <c r="K115" s="42" cm="1">
        <f t="array" ref="K115">IF(A115&gt;=1,_xlfn.IFS($A$51-A115&lt;$X$17,0,AND($A$51-A115&gt;=$X$17,A115&gt;$X$16),$V$7*Computations!$I$3*1/12,A115&lt;=$X$16,0),0)</f>
        <v>0</v>
      </c>
      <c r="L115" s="42"/>
      <c r="M115" s="42"/>
      <c r="N115" s="42"/>
      <c r="O115" s="42" cm="1">
        <f t="array" ref="O115">IF(A115&gt;=1,_xlfn.IFS(AND($A$51-A115&lt;$X$17,$F$15="Excluding Above"),0,AND($A$51-A115&lt;$X$17,$F$15&lt;&gt;"Excluding Above"),Computations!$A$7*Computations!$J$7*1/12,AND($A$51-A115&gt;=$X$17,A115&gt;$X$16),(Computations!$A$7-Computations!$A$3)*Computations!$J$7*1/12,AND(A115&lt;=$X$16,$F$15&lt;&gt;"Excluding Below"),Computations!$A$7*Computations!$J$7*1/12,AND(A115&lt;=$X$16,$F$15="Excluding Below"),0),0)</f>
        <v>0</v>
      </c>
      <c r="P115" s="42"/>
      <c r="Q115" s="42"/>
      <c r="R115" s="42"/>
      <c r="S115" s="42">
        <f t="shared" si="4"/>
        <v>0</v>
      </c>
      <c r="T115" s="42"/>
      <c r="U115" s="42"/>
      <c r="V115" s="42"/>
      <c r="W115" s="42">
        <f t="shared" si="5"/>
        <v>0</v>
      </c>
      <c r="X115" s="42"/>
      <c r="Y115" s="42"/>
      <c r="Z115" s="42"/>
      <c r="AA115" s="40" t="str" cm="1">
        <f t="array" ref="AA115">_xlfn.IFS($A$51-A115=$X$17,"&lt;=Top of Module",A115=$X$16,"&lt;=Bottom of Module",A115=0,"&lt;=Bottom of Stone",AND($A$51-A115&lt;&gt;$X$17,A115&lt;&gt;$X$16,A115&lt;&gt;0),"")</f>
        <v/>
      </c>
      <c r="AB115" s="41"/>
      <c r="AC115" s="41"/>
      <c r="AD115" s="41"/>
      <c r="AE115" s="41"/>
      <c r="AF115" s="41"/>
    </row>
    <row r="116" spans="1:32" ht="15" customHeight="1" x14ac:dyDescent="0.25">
      <c r="A116" s="48" cm="1">
        <f t="array" ref="A116">_xlfn.IFS(A115&gt;1,A115-1,A115=1,0,A115=0,-999,A115=-999,0-999)</f>
        <v>-999</v>
      </c>
      <c r="B116" s="48"/>
      <c r="C116" s="48"/>
      <c r="D116" s="48"/>
      <c r="E116" s="47">
        <f t="shared" ref="E116:E179" si="7">IF(A116&gt;=1,A116/12,0)</f>
        <v>0</v>
      </c>
      <c r="F116" s="47"/>
      <c r="G116" s="47"/>
      <c r="H116" s="42">
        <f t="shared" si="6"/>
        <v>0</v>
      </c>
      <c r="I116" s="42"/>
      <c r="J116" s="42"/>
      <c r="K116" s="42" cm="1">
        <f t="array" ref="K116">IF(A116&gt;=1,_xlfn.IFS($A$51-A116&lt;$X$17,0,AND($A$51-A116&gt;=$X$17,A116&gt;$X$16),$V$7*Computations!$I$3*1/12,A116&lt;=$X$16,0),0)</f>
        <v>0</v>
      </c>
      <c r="L116" s="42"/>
      <c r="M116" s="42"/>
      <c r="N116" s="42"/>
      <c r="O116" s="42" cm="1">
        <f t="array" ref="O116">IF(A116&gt;=1,_xlfn.IFS(AND($A$51-A116&lt;$X$17,$F$15="Excluding Above"),0,AND($A$51-A116&lt;$X$17,$F$15&lt;&gt;"Excluding Above"),Computations!$A$7*Computations!$J$7*1/12,AND($A$51-A116&gt;=$X$17,A116&gt;$X$16),(Computations!$A$7-Computations!$A$3)*Computations!$J$7*1/12,AND(A116&lt;=$X$16,$F$15&lt;&gt;"Excluding Below"),Computations!$A$7*Computations!$J$7*1/12,AND(A116&lt;=$X$16,$F$15="Excluding Below"),0),0)</f>
        <v>0</v>
      </c>
      <c r="P116" s="42"/>
      <c r="Q116" s="42"/>
      <c r="R116" s="42"/>
      <c r="S116" s="42">
        <f t="shared" ref="S116:S179" si="8">IF(A116&gt;=1,O116+K116,0)</f>
        <v>0</v>
      </c>
      <c r="T116" s="42"/>
      <c r="U116" s="42"/>
      <c r="V116" s="42"/>
      <c r="W116" s="42">
        <f t="shared" ref="W116:W179" si="9">IF(A116&gt;=1,W117+S116,0)</f>
        <v>0</v>
      </c>
      <c r="X116" s="42"/>
      <c r="Y116" s="42"/>
      <c r="Z116" s="42"/>
      <c r="AA116" s="40" t="str" cm="1">
        <f t="array" ref="AA116">_xlfn.IFS($A$51-A116=$X$17,"&lt;=Top of Module",A116=$X$16,"&lt;=Bottom of Module",A116=0,"&lt;=Bottom of Stone",AND($A$51-A116&lt;&gt;$X$17,A116&lt;&gt;$X$16,A116&lt;&gt;0),"")</f>
        <v/>
      </c>
      <c r="AB116" s="41"/>
      <c r="AC116" s="41"/>
      <c r="AD116" s="41"/>
      <c r="AE116" s="41"/>
      <c r="AF116" s="41"/>
    </row>
    <row r="117" spans="1:32" ht="15" customHeight="1" x14ac:dyDescent="0.25">
      <c r="A117" s="48" cm="1">
        <f t="array" ref="A117">_xlfn.IFS(A116&gt;1,A116-1,A116=1,0,A116=0,-999,A116=-999,0-999)</f>
        <v>-999</v>
      </c>
      <c r="B117" s="48"/>
      <c r="C117" s="48"/>
      <c r="D117" s="48"/>
      <c r="E117" s="47">
        <f t="shared" si="7"/>
        <v>0</v>
      </c>
      <c r="F117" s="47"/>
      <c r="G117" s="47"/>
      <c r="H117" s="42">
        <f t="shared" si="6"/>
        <v>0</v>
      </c>
      <c r="I117" s="42"/>
      <c r="J117" s="42"/>
      <c r="K117" s="42" cm="1">
        <f t="array" ref="K117">IF(A117&gt;=1,_xlfn.IFS($A$51-A117&lt;$X$17,0,AND($A$51-A117&gt;=$X$17,A117&gt;$X$16),$V$7*Computations!$I$3*1/12,A117&lt;=$X$16,0),0)</f>
        <v>0</v>
      </c>
      <c r="L117" s="42"/>
      <c r="M117" s="42"/>
      <c r="N117" s="42"/>
      <c r="O117" s="42" cm="1">
        <f t="array" ref="O117">IF(A117&gt;=1,_xlfn.IFS(AND($A$51-A117&lt;$X$17,$F$15="Excluding Above"),0,AND($A$51-A117&lt;$X$17,$F$15&lt;&gt;"Excluding Above"),Computations!$A$7*Computations!$J$7*1/12,AND($A$51-A117&gt;=$X$17,A117&gt;$X$16),(Computations!$A$7-Computations!$A$3)*Computations!$J$7*1/12,AND(A117&lt;=$X$16,$F$15&lt;&gt;"Excluding Below"),Computations!$A$7*Computations!$J$7*1/12,AND(A117&lt;=$X$16,$F$15="Excluding Below"),0),0)</f>
        <v>0</v>
      </c>
      <c r="P117" s="42"/>
      <c r="Q117" s="42"/>
      <c r="R117" s="42"/>
      <c r="S117" s="42">
        <f t="shared" si="8"/>
        <v>0</v>
      </c>
      <c r="T117" s="42"/>
      <c r="U117" s="42"/>
      <c r="V117" s="42"/>
      <c r="W117" s="42">
        <f t="shared" si="9"/>
        <v>0</v>
      </c>
      <c r="X117" s="42"/>
      <c r="Y117" s="42"/>
      <c r="Z117" s="42"/>
      <c r="AA117" s="40" t="str" cm="1">
        <f t="array" ref="AA117">_xlfn.IFS($A$51-A117=$X$17,"&lt;=Top of Module",A117=$X$16,"&lt;=Bottom of Module",A117=0,"&lt;=Bottom of Stone",AND($A$51-A117&lt;&gt;$X$17,A117&lt;&gt;$X$16,A117&lt;&gt;0),"")</f>
        <v/>
      </c>
      <c r="AB117" s="41"/>
      <c r="AC117" s="41"/>
      <c r="AD117" s="41"/>
      <c r="AE117" s="41"/>
      <c r="AF117" s="41"/>
    </row>
    <row r="118" spans="1:32" ht="15" customHeight="1" x14ac:dyDescent="0.25">
      <c r="A118" s="48" cm="1">
        <f t="array" ref="A118">_xlfn.IFS(A117&gt;1,A117-1,A117=1,0,A117=0,-999,A117=-999,0-999)</f>
        <v>-999</v>
      </c>
      <c r="B118" s="48"/>
      <c r="C118" s="48"/>
      <c r="D118" s="48"/>
      <c r="E118" s="47">
        <f t="shared" si="7"/>
        <v>0</v>
      </c>
      <c r="F118" s="47"/>
      <c r="G118" s="47"/>
      <c r="H118" s="42">
        <f t="shared" si="6"/>
        <v>0</v>
      </c>
      <c r="I118" s="42"/>
      <c r="J118" s="42"/>
      <c r="K118" s="42" cm="1">
        <f t="array" ref="K118">IF(A118&gt;=1,_xlfn.IFS($A$51-A118&lt;$X$17,0,AND($A$51-A118&gt;=$X$17,A118&gt;$X$16),$V$7*Computations!$I$3*1/12,A118&lt;=$X$16,0),0)</f>
        <v>0</v>
      </c>
      <c r="L118" s="42"/>
      <c r="M118" s="42"/>
      <c r="N118" s="42"/>
      <c r="O118" s="42" cm="1">
        <f t="array" ref="O118">IF(A118&gt;=1,_xlfn.IFS(AND($A$51-A118&lt;$X$17,$F$15="Excluding Above"),0,AND($A$51-A118&lt;$X$17,$F$15&lt;&gt;"Excluding Above"),Computations!$A$7*Computations!$J$7*1/12,AND($A$51-A118&gt;=$X$17,A118&gt;$X$16),(Computations!$A$7-Computations!$A$3)*Computations!$J$7*1/12,AND(A118&lt;=$X$16,$F$15&lt;&gt;"Excluding Below"),Computations!$A$7*Computations!$J$7*1/12,AND(A118&lt;=$X$16,$F$15="Excluding Below"),0),0)</f>
        <v>0</v>
      </c>
      <c r="P118" s="42"/>
      <c r="Q118" s="42"/>
      <c r="R118" s="42"/>
      <c r="S118" s="42">
        <f t="shared" si="8"/>
        <v>0</v>
      </c>
      <c r="T118" s="42"/>
      <c r="U118" s="42"/>
      <c r="V118" s="42"/>
      <c r="W118" s="42">
        <f t="shared" si="9"/>
        <v>0</v>
      </c>
      <c r="X118" s="42"/>
      <c r="Y118" s="42"/>
      <c r="Z118" s="42"/>
      <c r="AA118" s="40" t="str" cm="1">
        <f t="array" ref="AA118">_xlfn.IFS($A$51-A118=$X$17,"&lt;=Top of Module",A118=$X$16,"&lt;=Bottom of Module",A118=0,"&lt;=Bottom of Stone",AND($A$51-A118&lt;&gt;$X$17,A118&lt;&gt;$X$16,A118&lt;&gt;0),"")</f>
        <v/>
      </c>
      <c r="AB118" s="41"/>
      <c r="AC118" s="41"/>
      <c r="AD118" s="41"/>
      <c r="AE118" s="41"/>
      <c r="AF118" s="41"/>
    </row>
    <row r="119" spans="1:32" ht="15" customHeight="1" x14ac:dyDescent="0.25">
      <c r="A119" s="48" cm="1">
        <f t="array" ref="A119">_xlfn.IFS(A118&gt;1,A118-1,A118=1,0,A118=0,-999,A118=-999,0-999)</f>
        <v>-999</v>
      </c>
      <c r="B119" s="48"/>
      <c r="C119" s="48"/>
      <c r="D119" s="48"/>
      <c r="E119" s="47">
        <f t="shared" si="7"/>
        <v>0</v>
      </c>
      <c r="F119" s="47"/>
      <c r="G119" s="47"/>
      <c r="H119" s="42">
        <f t="shared" si="6"/>
        <v>0</v>
      </c>
      <c r="I119" s="42"/>
      <c r="J119" s="42"/>
      <c r="K119" s="42" cm="1">
        <f t="array" ref="K119">IF(A119&gt;=1,_xlfn.IFS($A$51-A119&lt;$X$17,0,AND($A$51-A119&gt;=$X$17,A119&gt;$X$16),$V$7*Computations!$I$3*1/12,A119&lt;=$X$16,0),0)</f>
        <v>0</v>
      </c>
      <c r="L119" s="42"/>
      <c r="M119" s="42"/>
      <c r="N119" s="42"/>
      <c r="O119" s="42" cm="1">
        <f t="array" ref="O119">IF(A119&gt;=1,_xlfn.IFS(AND($A$51-A119&lt;$X$17,$F$15="Excluding Above"),0,AND($A$51-A119&lt;$X$17,$F$15&lt;&gt;"Excluding Above"),Computations!$A$7*Computations!$J$7*1/12,AND($A$51-A119&gt;=$X$17,A119&gt;$X$16),(Computations!$A$7-Computations!$A$3)*Computations!$J$7*1/12,AND(A119&lt;=$X$16,$F$15&lt;&gt;"Excluding Below"),Computations!$A$7*Computations!$J$7*1/12,AND(A119&lt;=$X$16,$F$15="Excluding Below"),0),0)</f>
        <v>0</v>
      </c>
      <c r="P119" s="42"/>
      <c r="Q119" s="42"/>
      <c r="R119" s="42"/>
      <c r="S119" s="42">
        <f t="shared" si="8"/>
        <v>0</v>
      </c>
      <c r="T119" s="42"/>
      <c r="U119" s="42"/>
      <c r="V119" s="42"/>
      <c r="W119" s="42">
        <f t="shared" si="9"/>
        <v>0</v>
      </c>
      <c r="X119" s="42"/>
      <c r="Y119" s="42"/>
      <c r="Z119" s="42"/>
      <c r="AA119" s="40" t="str" cm="1">
        <f t="array" ref="AA119">_xlfn.IFS($A$51-A119=$X$17,"&lt;=Top of Module",A119=$X$16,"&lt;=Bottom of Module",A119=0,"&lt;=Bottom of Stone",AND($A$51-A119&lt;&gt;$X$17,A119&lt;&gt;$X$16,A119&lt;&gt;0),"")</f>
        <v/>
      </c>
      <c r="AB119" s="41"/>
      <c r="AC119" s="41"/>
      <c r="AD119" s="41"/>
      <c r="AE119" s="41"/>
      <c r="AF119" s="41"/>
    </row>
    <row r="120" spans="1:32" ht="15" customHeight="1" x14ac:dyDescent="0.25">
      <c r="A120" s="48" cm="1">
        <f t="array" ref="A120">_xlfn.IFS(A119&gt;1,A119-1,A119=1,0,A119=0,-999,A119=-999,0-999)</f>
        <v>-999</v>
      </c>
      <c r="B120" s="48"/>
      <c r="C120" s="48"/>
      <c r="D120" s="48"/>
      <c r="E120" s="47">
        <f t="shared" si="7"/>
        <v>0</v>
      </c>
      <c r="F120" s="47"/>
      <c r="G120" s="47"/>
      <c r="H120" s="42">
        <f t="shared" si="6"/>
        <v>0</v>
      </c>
      <c r="I120" s="42"/>
      <c r="J120" s="42"/>
      <c r="K120" s="42" cm="1">
        <f t="array" ref="K120">IF(A120&gt;=1,_xlfn.IFS($A$51-A120&lt;$X$17,0,AND($A$51-A120&gt;=$X$17,A120&gt;$X$16),$V$7*Computations!$I$3*1/12,A120&lt;=$X$16,0),0)</f>
        <v>0</v>
      </c>
      <c r="L120" s="42"/>
      <c r="M120" s="42"/>
      <c r="N120" s="42"/>
      <c r="O120" s="42" cm="1">
        <f t="array" ref="O120">IF(A120&gt;=1,_xlfn.IFS(AND($A$51-A120&lt;$X$17,$F$15="Excluding Above"),0,AND($A$51-A120&lt;$X$17,$F$15&lt;&gt;"Excluding Above"),Computations!$A$7*Computations!$J$7*1/12,AND($A$51-A120&gt;=$X$17,A120&gt;$X$16),(Computations!$A$7-Computations!$A$3)*Computations!$J$7*1/12,AND(A120&lt;=$X$16,$F$15&lt;&gt;"Excluding Below"),Computations!$A$7*Computations!$J$7*1/12,AND(A120&lt;=$X$16,$F$15="Excluding Below"),0),0)</f>
        <v>0</v>
      </c>
      <c r="P120" s="42"/>
      <c r="Q120" s="42"/>
      <c r="R120" s="42"/>
      <c r="S120" s="42">
        <f t="shared" si="8"/>
        <v>0</v>
      </c>
      <c r="T120" s="42"/>
      <c r="U120" s="42"/>
      <c r="V120" s="42"/>
      <c r="W120" s="42">
        <f t="shared" si="9"/>
        <v>0</v>
      </c>
      <c r="X120" s="42"/>
      <c r="Y120" s="42"/>
      <c r="Z120" s="42"/>
      <c r="AA120" s="40" t="str" cm="1">
        <f t="array" ref="AA120">_xlfn.IFS($A$51-A120=$X$17,"&lt;=Top of Module",A120=$X$16,"&lt;=Bottom of Module",A120=0,"&lt;=Bottom of Stone",AND($A$51-A120&lt;&gt;$X$17,A120&lt;&gt;$X$16,A120&lt;&gt;0),"")</f>
        <v/>
      </c>
      <c r="AB120" s="41"/>
      <c r="AC120" s="41"/>
      <c r="AD120" s="41"/>
      <c r="AE120" s="41"/>
      <c r="AF120" s="41"/>
    </row>
    <row r="121" spans="1:32" ht="15" customHeight="1" x14ac:dyDescent="0.25">
      <c r="A121" s="48" cm="1">
        <f t="array" ref="A121">_xlfn.IFS(A120&gt;1,A120-1,A120=1,0,A120=0,-999,A120=-999,0-999)</f>
        <v>-999</v>
      </c>
      <c r="B121" s="48"/>
      <c r="C121" s="48"/>
      <c r="D121" s="48"/>
      <c r="E121" s="47">
        <f t="shared" si="7"/>
        <v>0</v>
      </c>
      <c r="F121" s="47"/>
      <c r="G121" s="47"/>
      <c r="H121" s="42">
        <f t="shared" si="6"/>
        <v>0</v>
      </c>
      <c r="I121" s="42"/>
      <c r="J121" s="42"/>
      <c r="K121" s="42" cm="1">
        <f t="array" ref="K121">IF(A121&gt;=1,_xlfn.IFS($A$51-A121&lt;$X$17,0,AND($A$51-A121&gt;=$X$17,A121&gt;$X$16),$V$7*Computations!$I$3*1/12,A121&lt;=$X$16,0),0)</f>
        <v>0</v>
      </c>
      <c r="L121" s="42"/>
      <c r="M121" s="42"/>
      <c r="N121" s="42"/>
      <c r="O121" s="42" cm="1">
        <f t="array" ref="O121">IF(A121&gt;=1,_xlfn.IFS(AND($A$51-A121&lt;$X$17,$F$15="Excluding Above"),0,AND($A$51-A121&lt;$X$17,$F$15&lt;&gt;"Excluding Above"),Computations!$A$7*Computations!$J$7*1/12,AND($A$51-A121&gt;=$X$17,A121&gt;$X$16),(Computations!$A$7-Computations!$A$3)*Computations!$J$7*1/12,AND(A121&lt;=$X$16,$F$15&lt;&gt;"Excluding Below"),Computations!$A$7*Computations!$J$7*1/12,AND(A121&lt;=$X$16,$F$15="Excluding Below"),0),0)</f>
        <v>0</v>
      </c>
      <c r="P121" s="42"/>
      <c r="Q121" s="42"/>
      <c r="R121" s="42"/>
      <c r="S121" s="42">
        <f t="shared" si="8"/>
        <v>0</v>
      </c>
      <c r="T121" s="42"/>
      <c r="U121" s="42"/>
      <c r="V121" s="42"/>
      <c r="W121" s="42">
        <f t="shared" si="9"/>
        <v>0</v>
      </c>
      <c r="X121" s="42"/>
      <c r="Y121" s="42"/>
      <c r="Z121" s="42"/>
      <c r="AA121" s="40" t="str" cm="1">
        <f t="array" ref="AA121">_xlfn.IFS($A$51-A121=$X$17,"&lt;=Top of Module",A121=$X$16,"&lt;=Bottom of Module",A121=0,"&lt;=Bottom of Stone",AND($A$51-A121&lt;&gt;$X$17,A121&lt;&gt;$X$16,A121&lt;&gt;0),"")</f>
        <v/>
      </c>
      <c r="AB121" s="41"/>
      <c r="AC121" s="41"/>
      <c r="AD121" s="41"/>
      <c r="AE121" s="41"/>
      <c r="AF121" s="41"/>
    </row>
    <row r="122" spans="1:32" ht="15" customHeight="1" x14ac:dyDescent="0.25">
      <c r="A122" s="48" cm="1">
        <f t="array" ref="A122">_xlfn.IFS(A121&gt;1,A121-1,A121=1,0,A121=0,-999,A121=-999,0-999)</f>
        <v>-999</v>
      </c>
      <c r="B122" s="48"/>
      <c r="C122" s="48"/>
      <c r="D122" s="48"/>
      <c r="E122" s="47">
        <f t="shared" si="7"/>
        <v>0</v>
      </c>
      <c r="F122" s="47"/>
      <c r="G122" s="47"/>
      <c r="H122" s="42">
        <f t="shared" si="6"/>
        <v>0</v>
      </c>
      <c r="I122" s="42"/>
      <c r="J122" s="42"/>
      <c r="K122" s="42" cm="1">
        <f t="array" ref="K122">IF(A122&gt;=1,_xlfn.IFS($A$51-A122&lt;$X$17,0,AND($A$51-A122&gt;=$X$17,A122&gt;$X$16),$V$7*Computations!$I$3*1/12,A122&lt;=$X$16,0),0)</f>
        <v>0</v>
      </c>
      <c r="L122" s="42"/>
      <c r="M122" s="42"/>
      <c r="N122" s="42"/>
      <c r="O122" s="42" cm="1">
        <f t="array" ref="O122">IF(A122&gt;=1,_xlfn.IFS(AND($A$51-A122&lt;$X$17,$F$15="Excluding Above"),0,AND($A$51-A122&lt;$X$17,$F$15&lt;&gt;"Excluding Above"),Computations!$A$7*Computations!$J$7*1/12,AND($A$51-A122&gt;=$X$17,A122&gt;$X$16),(Computations!$A$7-Computations!$A$3)*Computations!$J$7*1/12,AND(A122&lt;=$X$16,$F$15&lt;&gt;"Excluding Below"),Computations!$A$7*Computations!$J$7*1/12,AND(A122&lt;=$X$16,$F$15="Excluding Below"),0),0)</f>
        <v>0</v>
      </c>
      <c r="P122" s="42"/>
      <c r="Q122" s="42"/>
      <c r="R122" s="42"/>
      <c r="S122" s="42">
        <f t="shared" si="8"/>
        <v>0</v>
      </c>
      <c r="T122" s="42"/>
      <c r="U122" s="42"/>
      <c r="V122" s="42"/>
      <c r="W122" s="42">
        <f t="shared" si="9"/>
        <v>0</v>
      </c>
      <c r="X122" s="42"/>
      <c r="Y122" s="42"/>
      <c r="Z122" s="42"/>
      <c r="AA122" s="40" t="str" cm="1">
        <f t="array" ref="AA122">_xlfn.IFS($A$51-A122=$X$17,"&lt;=Top of Module",A122=$X$16,"&lt;=Bottom of Module",A122=0,"&lt;=Bottom of Stone",AND($A$51-A122&lt;&gt;$X$17,A122&lt;&gt;$X$16,A122&lt;&gt;0),"")</f>
        <v/>
      </c>
      <c r="AB122" s="41"/>
      <c r="AC122" s="41"/>
      <c r="AD122" s="41"/>
      <c r="AE122" s="41"/>
      <c r="AF122" s="41"/>
    </row>
    <row r="123" spans="1:32" ht="15" customHeight="1" x14ac:dyDescent="0.25">
      <c r="A123" s="48" cm="1">
        <f t="array" ref="A123">_xlfn.IFS(A122&gt;1,A122-1,A122=1,0,A122=0,-999,A122=-999,0-999)</f>
        <v>-999</v>
      </c>
      <c r="B123" s="48"/>
      <c r="C123" s="48"/>
      <c r="D123" s="48"/>
      <c r="E123" s="47">
        <f t="shared" si="7"/>
        <v>0</v>
      </c>
      <c r="F123" s="47"/>
      <c r="G123" s="47"/>
      <c r="H123" s="42">
        <f t="shared" si="6"/>
        <v>0</v>
      </c>
      <c r="I123" s="42"/>
      <c r="J123" s="42"/>
      <c r="K123" s="42" cm="1">
        <f t="array" ref="K123">IF(A123&gt;=1,_xlfn.IFS($A$51-A123&lt;$X$17,0,AND($A$51-A123&gt;=$X$17,A123&gt;$X$16),$V$7*Computations!$I$3*1/12,A123&lt;=$X$16,0),0)</f>
        <v>0</v>
      </c>
      <c r="L123" s="42"/>
      <c r="M123" s="42"/>
      <c r="N123" s="42"/>
      <c r="O123" s="42" cm="1">
        <f t="array" ref="O123">IF(A123&gt;=1,_xlfn.IFS(AND($A$51-A123&lt;$X$17,$F$15="Excluding Above"),0,AND($A$51-A123&lt;$X$17,$F$15&lt;&gt;"Excluding Above"),Computations!$A$7*Computations!$J$7*1/12,AND($A$51-A123&gt;=$X$17,A123&gt;$X$16),(Computations!$A$7-Computations!$A$3)*Computations!$J$7*1/12,AND(A123&lt;=$X$16,$F$15&lt;&gt;"Excluding Below"),Computations!$A$7*Computations!$J$7*1/12,AND(A123&lt;=$X$16,$F$15="Excluding Below"),0),0)</f>
        <v>0</v>
      </c>
      <c r="P123" s="42"/>
      <c r="Q123" s="42"/>
      <c r="R123" s="42"/>
      <c r="S123" s="42">
        <f t="shared" si="8"/>
        <v>0</v>
      </c>
      <c r="T123" s="42"/>
      <c r="U123" s="42"/>
      <c r="V123" s="42"/>
      <c r="W123" s="42">
        <f t="shared" si="9"/>
        <v>0</v>
      </c>
      <c r="X123" s="42"/>
      <c r="Y123" s="42"/>
      <c r="Z123" s="42"/>
      <c r="AA123" s="40" t="str" cm="1">
        <f t="array" ref="AA123">_xlfn.IFS($A$51-A123=$X$17,"&lt;=Top of Module",A123=$X$16,"&lt;=Bottom of Module",A123=0,"&lt;=Bottom of Stone",AND($A$51-A123&lt;&gt;$X$17,A123&lt;&gt;$X$16,A123&lt;&gt;0),"")</f>
        <v/>
      </c>
      <c r="AB123" s="41"/>
      <c r="AC123" s="41"/>
      <c r="AD123" s="41"/>
      <c r="AE123" s="41"/>
      <c r="AF123" s="41"/>
    </row>
    <row r="124" spans="1:32" ht="15" customHeight="1" x14ac:dyDescent="0.25">
      <c r="A124" s="48" cm="1">
        <f t="array" ref="A124">_xlfn.IFS(A123&gt;1,A123-1,A123=1,0,A123=0,-999,A123=-999,0-999)</f>
        <v>-999</v>
      </c>
      <c r="B124" s="48"/>
      <c r="C124" s="48"/>
      <c r="D124" s="48"/>
      <c r="E124" s="47">
        <f t="shared" si="7"/>
        <v>0</v>
      </c>
      <c r="F124" s="47"/>
      <c r="G124" s="47"/>
      <c r="H124" s="42">
        <f t="shared" si="6"/>
        <v>0</v>
      </c>
      <c r="I124" s="42"/>
      <c r="J124" s="42"/>
      <c r="K124" s="42" cm="1">
        <f t="array" ref="K124">IF(A124&gt;=1,_xlfn.IFS($A$51-A124&lt;$X$17,0,AND($A$51-A124&gt;=$X$17,A124&gt;$X$16),$V$7*Computations!$I$3*1/12,A124&lt;=$X$16,0),0)</f>
        <v>0</v>
      </c>
      <c r="L124" s="42"/>
      <c r="M124" s="42"/>
      <c r="N124" s="42"/>
      <c r="O124" s="42" cm="1">
        <f t="array" ref="O124">IF(A124&gt;=1,_xlfn.IFS(AND($A$51-A124&lt;$X$17,$F$15="Excluding Above"),0,AND($A$51-A124&lt;$X$17,$F$15&lt;&gt;"Excluding Above"),Computations!$A$7*Computations!$J$7*1/12,AND($A$51-A124&gt;=$X$17,A124&gt;$X$16),(Computations!$A$7-Computations!$A$3)*Computations!$J$7*1/12,AND(A124&lt;=$X$16,$F$15&lt;&gt;"Excluding Below"),Computations!$A$7*Computations!$J$7*1/12,AND(A124&lt;=$X$16,$F$15="Excluding Below"),0),0)</f>
        <v>0</v>
      </c>
      <c r="P124" s="42"/>
      <c r="Q124" s="42"/>
      <c r="R124" s="42"/>
      <c r="S124" s="42">
        <f t="shared" si="8"/>
        <v>0</v>
      </c>
      <c r="T124" s="42"/>
      <c r="U124" s="42"/>
      <c r="V124" s="42"/>
      <c r="W124" s="42">
        <f t="shared" si="9"/>
        <v>0</v>
      </c>
      <c r="X124" s="42"/>
      <c r="Y124" s="42"/>
      <c r="Z124" s="42"/>
      <c r="AA124" s="40" t="str" cm="1">
        <f t="array" ref="AA124">_xlfn.IFS($A$51-A124=$X$17,"&lt;=Top of Module",A124=$X$16,"&lt;=Bottom of Module",A124=0,"&lt;=Bottom of Stone",AND($A$51-A124&lt;&gt;$X$17,A124&lt;&gt;$X$16,A124&lt;&gt;0),"")</f>
        <v/>
      </c>
      <c r="AB124" s="41"/>
      <c r="AC124" s="41"/>
      <c r="AD124" s="41"/>
      <c r="AE124" s="41"/>
      <c r="AF124" s="41"/>
    </row>
    <row r="125" spans="1:32" ht="15" customHeight="1" x14ac:dyDescent="0.25">
      <c r="A125" s="48" cm="1">
        <f t="array" ref="A125">_xlfn.IFS(A124&gt;1,A124-1,A124=1,0,A124=0,-999,A124=-999,0-999)</f>
        <v>-999</v>
      </c>
      <c r="B125" s="48"/>
      <c r="C125" s="48"/>
      <c r="D125" s="48"/>
      <c r="E125" s="47">
        <f t="shared" si="7"/>
        <v>0</v>
      </c>
      <c r="F125" s="47"/>
      <c r="G125" s="47"/>
      <c r="H125" s="42">
        <f t="shared" si="6"/>
        <v>0</v>
      </c>
      <c r="I125" s="42"/>
      <c r="J125" s="42"/>
      <c r="K125" s="42" cm="1">
        <f t="array" ref="K125">IF(A125&gt;=1,_xlfn.IFS($A$51-A125&lt;$X$17,0,AND($A$51-A125&gt;=$X$17,A125&gt;$X$16),$V$7*Computations!$I$3*1/12,A125&lt;=$X$16,0),0)</f>
        <v>0</v>
      </c>
      <c r="L125" s="42"/>
      <c r="M125" s="42"/>
      <c r="N125" s="42"/>
      <c r="O125" s="42" cm="1">
        <f t="array" ref="O125">IF(A125&gt;=1,_xlfn.IFS(AND($A$51-A125&lt;$X$17,$F$15="Excluding Above"),0,AND($A$51-A125&lt;$X$17,$F$15&lt;&gt;"Excluding Above"),Computations!$A$7*Computations!$J$7*1/12,AND($A$51-A125&gt;=$X$17,A125&gt;$X$16),(Computations!$A$7-Computations!$A$3)*Computations!$J$7*1/12,AND(A125&lt;=$X$16,$F$15&lt;&gt;"Excluding Below"),Computations!$A$7*Computations!$J$7*1/12,AND(A125&lt;=$X$16,$F$15="Excluding Below"),0),0)</f>
        <v>0</v>
      </c>
      <c r="P125" s="42"/>
      <c r="Q125" s="42"/>
      <c r="R125" s="42"/>
      <c r="S125" s="42">
        <f t="shared" si="8"/>
        <v>0</v>
      </c>
      <c r="T125" s="42"/>
      <c r="U125" s="42"/>
      <c r="V125" s="42"/>
      <c r="W125" s="42">
        <f t="shared" si="9"/>
        <v>0</v>
      </c>
      <c r="X125" s="42"/>
      <c r="Y125" s="42"/>
      <c r="Z125" s="42"/>
      <c r="AA125" s="40" t="str" cm="1">
        <f t="array" ref="AA125">_xlfn.IFS($A$51-A125=$X$17,"&lt;=Top of Module",A125=$X$16,"&lt;=Bottom of Module",A125=0,"&lt;=Bottom of Stone",AND($A$51-A125&lt;&gt;$X$17,A125&lt;&gt;$X$16,A125&lt;&gt;0),"")</f>
        <v/>
      </c>
      <c r="AB125" s="41"/>
      <c r="AC125" s="41"/>
      <c r="AD125" s="41"/>
      <c r="AE125" s="41"/>
      <c r="AF125" s="41"/>
    </row>
    <row r="126" spans="1:32" ht="15" customHeight="1" x14ac:dyDescent="0.25">
      <c r="A126" s="48" cm="1">
        <f t="array" ref="A126">_xlfn.IFS(A125&gt;1,A125-1,A125=1,0,A125=0,-999,A125=-999,0-999)</f>
        <v>-999</v>
      </c>
      <c r="B126" s="48"/>
      <c r="C126" s="48"/>
      <c r="D126" s="48"/>
      <c r="E126" s="47">
        <f t="shared" si="7"/>
        <v>0</v>
      </c>
      <c r="F126" s="47"/>
      <c r="G126" s="47"/>
      <c r="H126" s="42">
        <f t="shared" si="6"/>
        <v>0</v>
      </c>
      <c r="I126" s="42"/>
      <c r="J126" s="42"/>
      <c r="K126" s="42" cm="1">
        <f t="array" ref="K126">IF(A126&gt;=1,_xlfn.IFS($A$51-A126&lt;$X$17,0,AND($A$51-A126&gt;=$X$17,A126&gt;$X$16),$V$7*Computations!$I$3*1/12,A126&lt;=$X$16,0),0)</f>
        <v>0</v>
      </c>
      <c r="L126" s="42"/>
      <c r="M126" s="42"/>
      <c r="N126" s="42"/>
      <c r="O126" s="42" cm="1">
        <f t="array" ref="O126">IF(A126&gt;=1,_xlfn.IFS(AND($A$51-A126&lt;$X$17,$F$15="Excluding Above"),0,AND($A$51-A126&lt;$X$17,$F$15&lt;&gt;"Excluding Above"),Computations!$A$7*Computations!$J$7*1/12,AND($A$51-A126&gt;=$X$17,A126&gt;$X$16),(Computations!$A$7-Computations!$A$3)*Computations!$J$7*1/12,AND(A126&lt;=$X$16,$F$15&lt;&gt;"Excluding Below"),Computations!$A$7*Computations!$J$7*1/12,AND(A126&lt;=$X$16,$F$15="Excluding Below"),0),0)</f>
        <v>0</v>
      </c>
      <c r="P126" s="42"/>
      <c r="Q126" s="42"/>
      <c r="R126" s="42"/>
      <c r="S126" s="42">
        <f t="shared" si="8"/>
        <v>0</v>
      </c>
      <c r="T126" s="42"/>
      <c r="U126" s="42"/>
      <c r="V126" s="42"/>
      <c r="W126" s="42">
        <f t="shared" si="9"/>
        <v>0</v>
      </c>
      <c r="X126" s="42"/>
      <c r="Y126" s="42"/>
      <c r="Z126" s="42"/>
      <c r="AA126" s="40" t="str" cm="1">
        <f t="array" ref="AA126">_xlfn.IFS($A$51-A126=$X$17,"&lt;=Top of Module",A126=$X$16,"&lt;=Bottom of Module",A126=0,"&lt;=Bottom of Stone",AND($A$51-A126&lt;&gt;$X$17,A126&lt;&gt;$X$16,A126&lt;&gt;0),"")</f>
        <v/>
      </c>
      <c r="AB126" s="41"/>
      <c r="AC126" s="41"/>
      <c r="AD126" s="41"/>
      <c r="AE126" s="41"/>
      <c r="AF126" s="41"/>
    </row>
    <row r="127" spans="1:32" ht="15" customHeight="1" x14ac:dyDescent="0.25">
      <c r="A127" s="48" cm="1">
        <f t="array" ref="A127">_xlfn.IFS(A126&gt;1,A126-1,A126=1,0,A126=0,-999,A126=-999,0-999)</f>
        <v>-999</v>
      </c>
      <c r="B127" s="48"/>
      <c r="C127" s="48"/>
      <c r="D127" s="48"/>
      <c r="E127" s="47">
        <f t="shared" si="7"/>
        <v>0</v>
      </c>
      <c r="F127" s="47"/>
      <c r="G127" s="47"/>
      <c r="H127" s="42">
        <f t="shared" si="6"/>
        <v>0</v>
      </c>
      <c r="I127" s="42"/>
      <c r="J127" s="42"/>
      <c r="K127" s="42" cm="1">
        <f t="array" ref="K127">IF(A127&gt;=1,_xlfn.IFS($A$51-A127&lt;$X$17,0,AND($A$51-A127&gt;=$X$17,A127&gt;$X$16),$V$7*Computations!$I$3*1/12,A127&lt;=$X$16,0),0)</f>
        <v>0</v>
      </c>
      <c r="L127" s="42"/>
      <c r="M127" s="42"/>
      <c r="N127" s="42"/>
      <c r="O127" s="42" cm="1">
        <f t="array" ref="O127">IF(A127&gt;=1,_xlfn.IFS(AND($A$51-A127&lt;$X$17,$F$15="Excluding Above"),0,AND($A$51-A127&lt;$X$17,$F$15&lt;&gt;"Excluding Above"),Computations!$A$7*Computations!$J$7*1/12,AND($A$51-A127&gt;=$X$17,A127&gt;$X$16),(Computations!$A$7-Computations!$A$3)*Computations!$J$7*1/12,AND(A127&lt;=$X$16,$F$15&lt;&gt;"Excluding Below"),Computations!$A$7*Computations!$J$7*1/12,AND(A127&lt;=$X$16,$F$15="Excluding Below"),0),0)</f>
        <v>0</v>
      </c>
      <c r="P127" s="42"/>
      <c r="Q127" s="42"/>
      <c r="R127" s="42"/>
      <c r="S127" s="42">
        <f t="shared" si="8"/>
        <v>0</v>
      </c>
      <c r="T127" s="42"/>
      <c r="U127" s="42"/>
      <c r="V127" s="42"/>
      <c r="W127" s="42">
        <f t="shared" si="9"/>
        <v>0</v>
      </c>
      <c r="X127" s="42"/>
      <c r="Y127" s="42"/>
      <c r="Z127" s="42"/>
      <c r="AA127" s="40" t="str" cm="1">
        <f t="array" ref="AA127">_xlfn.IFS($A$51-A127=$X$17,"&lt;=Top of Module",A127=$X$16,"&lt;=Bottom of Module",A127=0,"&lt;=Bottom of Stone",AND($A$51-A127&lt;&gt;$X$17,A127&lt;&gt;$X$16,A127&lt;&gt;0),"")</f>
        <v/>
      </c>
      <c r="AB127" s="41"/>
      <c r="AC127" s="41"/>
      <c r="AD127" s="41"/>
      <c r="AE127" s="41"/>
      <c r="AF127" s="41"/>
    </row>
    <row r="128" spans="1:32" ht="15" customHeight="1" x14ac:dyDescent="0.25">
      <c r="A128" s="48" cm="1">
        <f t="array" ref="A128">_xlfn.IFS(A127&gt;1,A127-1,A127=1,0,A127=0,-999,A127=-999,0-999)</f>
        <v>-999</v>
      </c>
      <c r="B128" s="48"/>
      <c r="C128" s="48"/>
      <c r="D128" s="48"/>
      <c r="E128" s="47">
        <f t="shared" si="7"/>
        <v>0</v>
      </c>
      <c r="F128" s="47"/>
      <c r="G128" s="47"/>
      <c r="H128" s="42">
        <f t="shared" si="6"/>
        <v>0</v>
      </c>
      <c r="I128" s="42"/>
      <c r="J128" s="42"/>
      <c r="K128" s="42" cm="1">
        <f t="array" ref="K128">IF(A128&gt;=1,_xlfn.IFS($A$51-A128&lt;$X$17,0,AND($A$51-A128&gt;=$X$17,A128&gt;$X$16),$V$7*Computations!$I$3*1/12,A128&lt;=$X$16,0),0)</f>
        <v>0</v>
      </c>
      <c r="L128" s="42"/>
      <c r="M128" s="42"/>
      <c r="N128" s="42"/>
      <c r="O128" s="42" cm="1">
        <f t="array" ref="O128">IF(A128&gt;=1,_xlfn.IFS(AND($A$51-A128&lt;$X$17,$F$15="Excluding Above"),0,AND($A$51-A128&lt;$X$17,$F$15&lt;&gt;"Excluding Above"),Computations!$A$7*Computations!$J$7*1/12,AND($A$51-A128&gt;=$X$17,A128&gt;$X$16),(Computations!$A$7-Computations!$A$3)*Computations!$J$7*1/12,AND(A128&lt;=$X$16,$F$15&lt;&gt;"Excluding Below"),Computations!$A$7*Computations!$J$7*1/12,AND(A128&lt;=$X$16,$F$15="Excluding Below"),0),0)</f>
        <v>0</v>
      </c>
      <c r="P128" s="42"/>
      <c r="Q128" s="42"/>
      <c r="R128" s="42"/>
      <c r="S128" s="42">
        <f t="shared" si="8"/>
        <v>0</v>
      </c>
      <c r="T128" s="42"/>
      <c r="U128" s="42"/>
      <c r="V128" s="42"/>
      <c r="W128" s="42">
        <f t="shared" si="9"/>
        <v>0</v>
      </c>
      <c r="X128" s="42"/>
      <c r="Y128" s="42"/>
      <c r="Z128" s="42"/>
      <c r="AA128" s="40" t="str" cm="1">
        <f t="array" ref="AA128">_xlfn.IFS($A$51-A128=$X$17,"&lt;=Top of Module",A128=$X$16,"&lt;=Bottom of Module",A128=0,"&lt;=Bottom of Stone",AND($A$51-A128&lt;&gt;$X$17,A128&lt;&gt;$X$16,A128&lt;&gt;0),"")</f>
        <v/>
      </c>
      <c r="AB128" s="41"/>
      <c r="AC128" s="41"/>
      <c r="AD128" s="41"/>
      <c r="AE128" s="41"/>
      <c r="AF128" s="41"/>
    </row>
    <row r="129" spans="1:32" ht="15" customHeight="1" x14ac:dyDescent="0.25">
      <c r="A129" s="48" cm="1">
        <f t="array" ref="A129">_xlfn.IFS(A128&gt;1,A128-1,A128=1,0,A128=0,-999,A128=-999,0-999)</f>
        <v>-999</v>
      </c>
      <c r="B129" s="48"/>
      <c r="C129" s="48"/>
      <c r="D129" s="48"/>
      <c r="E129" s="47">
        <f t="shared" si="7"/>
        <v>0</v>
      </c>
      <c r="F129" s="47"/>
      <c r="G129" s="47"/>
      <c r="H129" s="42">
        <f t="shared" si="6"/>
        <v>0</v>
      </c>
      <c r="I129" s="42"/>
      <c r="J129" s="42"/>
      <c r="K129" s="42" cm="1">
        <f t="array" ref="K129">IF(A129&gt;=1,_xlfn.IFS($A$51-A129&lt;$X$17,0,AND($A$51-A129&gt;=$X$17,A129&gt;$X$16),$V$7*Computations!$I$3*1/12,A129&lt;=$X$16,0),0)</f>
        <v>0</v>
      </c>
      <c r="L129" s="42"/>
      <c r="M129" s="42"/>
      <c r="N129" s="42"/>
      <c r="O129" s="42" cm="1">
        <f t="array" ref="O129">IF(A129&gt;=1,_xlfn.IFS(AND($A$51-A129&lt;$X$17,$F$15="Excluding Above"),0,AND($A$51-A129&lt;$X$17,$F$15&lt;&gt;"Excluding Above"),Computations!$A$7*Computations!$J$7*1/12,AND($A$51-A129&gt;=$X$17,A129&gt;$X$16),(Computations!$A$7-Computations!$A$3)*Computations!$J$7*1/12,AND(A129&lt;=$X$16,$F$15&lt;&gt;"Excluding Below"),Computations!$A$7*Computations!$J$7*1/12,AND(A129&lt;=$X$16,$F$15="Excluding Below"),0),0)</f>
        <v>0</v>
      </c>
      <c r="P129" s="42"/>
      <c r="Q129" s="42"/>
      <c r="R129" s="42"/>
      <c r="S129" s="42">
        <f t="shared" si="8"/>
        <v>0</v>
      </c>
      <c r="T129" s="42"/>
      <c r="U129" s="42"/>
      <c r="V129" s="42"/>
      <c r="W129" s="42">
        <f t="shared" si="9"/>
        <v>0</v>
      </c>
      <c r="X129" s="42"/>
      <c r="Y129" s="42"/>
      <c r="Z129" s="42"/>
      <c r="AA129" s="40" t="str" cm="1">
        <f t="array" ref="AA129">_xlfn.IFS($A$51-A129=$X$17,"&lt;=Top of Module",A129=$X$16,"&lt;=Bottom of Module",A129=0,"&lt;=Bottom of Stone",AND($A$51-A129&lt;&gt;$X$17,A129&lt;&gt;$X$16,A129&lt;&gt;0),"")</f>
        <v/>
      </c>
      <c r="AB129" s="41"/>
      <c r="AC129" s="41"/>
      <c r="AD129" s="41"/>
      <c r="AE129" s="41"/>
      <c r="AF129" s="41"/>
    </row>
    <row r="130" spans="1:32" ht="15" customHeight="1" x14ac:dyDescent="0.25">
      <c r="A130" s="48" cm="1">
        <f t="array" ref="A130">_xlfn.IFS(A129&gt;1,A129-1,A129=1,0,A129=0,-999,A129=-999,0-999)</f>
        <v>-999</v>
      </c>
      <c r="B130" s="48"/>
      <c r="C130" s="48"/>
      <c r="D130" s="48"/>
      <c r="E130" s="47">
        <f t="shared" si="7"/>
        <v>0</v>
      </c>
      <c r="F130" s="47"/>
      <c r="G130" s="47"/>
      <c r="H130" s="42">
        <f t="shared" si="6"/>
        <v>0</v>
      </c>
      <c r="I130" s="42"/>
      <c r="J130" s="42"/>
      <c r="K130" s="42" cm="1">
        <f t="array" ref="K130">IF(A130&gt;=1,_xlfn.IFS($A$51-A130&lt;$X$17,0,AND($A$51-A130&gt;=$X$17,A130&gt;$X$16),$V$7*Computations!$I$3*1/12,A130&lt;=$X$16,0),0)</f>
        <v>0</v>
      </c>
      <c r="L130" s="42"/>
      <c r="M130" s="42"/>
      <c r="N130" s="42"/>
      <c r="O130" s="42" cm="1">
        <f t="array" ref="O130">IF(A130&gt;=1,_xlfn.IFS(AND($A$51-A130&lt;$X$17,$F$15="Excluding Above"),0,AND($A$51-A130&lt;$X$17,$F$15&lt;&gt;"Excluding Above"),Computations!$A$7*Computations!$J$7*1/12,AND($A$51-A130&gt;=$X$17,A130&gt;$X$16),(Computations!$A$7-Computations!$A$3)*Computations!$J$7*1/12,AND(A130&lt;=$X$16,$F$15&lt;&gt;"Excluding Below"),Computations!$A$7*Computations!$J$7*1/12,AND(A130&lt;=$X$16,$F$15="Excluding Below"),0),0)</f>
        <v>0</v>
      </c>
      <c r="P130" s="42"/>
      <c r="Q130" s="42"/>
      <c r="R130" s="42"/>
      <c r="S130" s="42">
        <f t="shared" si="8"/>
        <v>0</v>
      </c>
      <c r="T130" s="42"/>
      <c r="U130" s="42"/>
      <c r="V130" s="42"/>
      <c r="W130" s="42">
        <f t="shared" si="9"/>
        <v>0</v>
      </c>
      <c r="X130" s="42"/>
      <c r="Y130" s="42"/>
      <c r="Z130" s="42"/>
      <c r="AA130" s="40" t="str" cm="1">
        <f t="array" ref="AA130">_xlfn.IFS($A$51-A130=$X$17,"&lt;=Top of Module",A130=$X$16,"&lt;=Bottom of Module",A130=0,"&lt;=Bottom of Stone",AND($A$51-A130&lt;&gt;$X$17,A130&lt;&gt;$X$16,A130&lt;&gt;0),"")</f>
        <v/>
      </c>
      <c r="AB130" s="41"/>
      <c r="AC130" s="41"/>
      <c r="AD130" s="41"/>
      <c r="AE130" s="41"/>
      <c r="AF130" s="41"/>
    </row>
    <row r="131" spans="1:32" ht="15" customHeight="1" x14ac:dyDescent="0.25">
      <c r="A131" s="48" cm="1">
        <f t="array" ref="A131">_xlfn.IFS(A130&gt;1,A130-1,A130=1,0,A130=0,-999,A130=-999,0-999)</f>
        <v>-999</v>
      </c>
      <c r="B131" s="48"/>
      <c r="C131" s="48"/>
      <c r="D131" s="48"/>
      <c r="E131" s="47">
        <f t="shared" si="7"/>
        <v>0</v>
      </c>
      <c r="F131" s="47"/>
      <c r="G131" s="47"/>
      <c r="H131" s="42">
        <f t="shared" si="6"/>
        <v>0</v>
      </c>
      <c r="I131" s="42"/>
      <c r="J131" s="42"/>
      <c r="K131" s="42" cm="1">
        <f t="array" ref="K131">IF(A131&gt;=1,_xlfn.IFS($A$51-A131&lt;$X$17,0,AND($A$51-A131&gt;=$X$17,A131&gt;$X$16),$V$7*Computations!$I$3*1/12,A131&lt;=$X$16,0),0)</f>
        <v>0</v>
      </c>
      <c r="L131" s="42"/>
      <c r="M131" s="42"/>
      <c r="N131" s="42"/>
      <c r="O131" s="42" cm="1">
        <f t="array" ref="O131">IF(A131&gt;=1,_xlfn.IFS(AND($A$51-A131&lt;$X$17,$F$15="Excluding Above"),0,AND($A$51-A131&lt;$X$17,$F$15&lt;&gt;"Excluding Above"),Computations!$A$7*Computations!$J$7*1/12,AND($A$51-A131&gt;=$X$17,A131&gt;$X$16),(Computations!$A$7-Computations!$A$3)*Computations!$J$7*1/12,AND(A131&lt;=$X$16,$F$15&lt;&gt;"Excluding Below"),Computations!$A$7*Computations!$J$7*1/12,AND(A131&lt;=$X$16,$F$15="Excluding Below"),0),0)</f>
        <v>0</v>
      </c>
      <c r="P131" s="42"/>
      <c r="Q131" s="42"/>
      <c r="R131" s="42"/>
      <c r="S131" s="42">
        <f t="shared" si="8"/>
        <v>0</v>
      </c>
      <c r="T131" s="42"/>
      <c r="U131" s="42"/>
      <c r="V131" s="42"/>
      <c r="W131" s="42">
        <f t="shared" si="9"/>
        <v>0</v>
      </c>
      <c r="X131" s="42"/>
      <c r="Y131" s="42"/>
      <c r="Z131" s="42"/>
      <c r="AA131" s="40" t="str" cm="1">
        <f t="array" ref="AA131">_xlfn.IFS($A$51-A131=$X$17,"&lt;=Top of Module",A131=$X$16,"&lt;=Bottom of Module",A131=0,"&lt;=Bottom of Stone",AND($A$51-A131&lt;&gt;$X$17,A131&lt;&gt;$X$16,A131&lt;&gt;0),"")</f>
        <v/>
      </c>
      <c r="AB131" s="41"/>
      <c r="AC131" s="41"/>
      <c r="AD131" s="41"/>
      <c r="AE131" s="41"/>
      <c r="AF131" s="41"/>
    </row>
    <row r="132" spans="1:32" ht="15" customHeight="1" x14ac:dyDescent="0.25">
      <c r="A132" s="48" cm="1">
        <f t="array" ref="A132">_xlfn.IFS(A131&gt;1,A131-1,A131=1,0,A131=0,-999,A131=-999,0-999)</f>
        <v>-999</v>
      </c>
      <c r="B132" s="48"/>
      <c r="C132" s="48"/>
      <c r="D132" s="48"/>
      <c r="E132" s="47">
        <f t="shared" si="7"/>
        <v>0</v>
      </c>
      <c r="F132" s="47"/>
      <c r="G132" s="47"/>
      <c r="H132" s="42">
        <f t="shared" si="6"/>
        <v>0</v>
      </c>
      <c r="I132" s="42"/>
      <c r="J132" s="42"/>
      <c r="K132" s="42" cm="1">
        <f t="array" ref="K132">IF(A132&gt;=1,_xlfn.IFS($A$51-A132&lt;$X$17,0,AND($A$51-A132&gt;=$X$17,A132&gt;$X$16),$V$7*Computations!$I$3*1/12,A132&lt;=$X$16,0),0)</f>
        <v>0</v>
      </c>
      <c r="L132" s="42"/>
      <c r="M132" s="42"/>
      <c r="N132" s="42"/>
      <c r="O132" s="42" cm="1">
        <f t="array" ref="O132">IF(A132&gt;=1,_xlfn.IFS(AND($A$51-A132&lt;$X$17,$F$15="Excluding Above"),0,AND($A$51-A132&lt;$X$17,$F$15&lt;&gt;"Excluding Above"),Computations!$A$7*Computations!$J$7*1/12,AND($A$51-A132&gt;=$X$17,A132&gt;$X$16),(Computations!$A$7-Computations!$A$3)*Computations!$J$7*1/12,AND(A132&lt;=$X$16,$F$15&lt;&gt;"Excluding Below"),Computations!$A$7*Computations!$J$7*1/12,AND(A132&lt;=$X$16,$F$15="Excluding Below"),0),0)</f>
        <v>0</v>
      </c>
      <c r="P132" s="42"/>
      <c r="Q132" s="42"/>
      <c r="R132" s="42"/>
      <c r="S132" s="42">
        <f t="shared" si="8"/>
        <v>0</v>
      </c>
      <c r="T132" s="42"/>
      <c r="U132" s="42"/>
      <c r="V132" s="42"/>
      <c r="W132" s="42">
        <f t="shared" si="9"/>
        <v>0</v>
      </c>
      <c r="X132" s="42"/>
      <c r="Y132" s="42"/>
      <c r="Z132" s="42"/>
      <c r="AA132" s="40" t="str" cm="1">
        <f t="array" ref="AA132">_xlfn.IFS($A$51-A132=$X$17,"&lt;=Top of Module",A132=$X$16,"&lt;=Bottom of Module",A132=0,"&lt;=Bottom of Stone",AND($A$51-A132&lt;&gt;$X$17,A132&lt;&gt;$X$16,A132&lt;&gt;0),"")</f>
        <v/>
      </c>
      <c r="AB132" s="41"/>
      <c r="AC132" s="41"/>
      <c r="AD132" s="41"/>
      <c r="AE132" s="41"/>
      <c r="AF132" s="41"/>
    </row>
    <row r="133" spans="1:32" ht="15" customHeight="1" x14ac:dyDescent="0.25">
      <c r="A133" s="48" cm="1">
        <f t="array" ref="A133">_xlfn.IFS(A132&gt;1,A132-1,A132=1,0,A132=0,-999,A132=-999,0-999)</f>
        <v>-999</v>
      </c>
      <c r="B133" s="48"/>
      <c r="C133" s="48"/>
      <c r="D133" s="48"/>
      <c r="E133" s="47">
        <f t="shared" si="7"/>
        <v>0</v>
      </c>
      <c r="F133" s="47"/>
      <c r="G133" s="47"/>
      <c r="H133" s="42">
        <f t="shared" si="6"/>
        <v>0</v>
      </c>
      <c r="I133" s="42"/>
      <c r="J133" s="42"/>
      <c r="K133" s="42" cm="1">
        <f t="array" ref="K133">IF(A133&gt;=1,_xlfn.IFS($A$51-A133&lt;$X$17,0,AND($A$51-A133&gt;=$X$17,A133&gt;$X$16),$V$7*Computations!$I$3*1/12,A133&lt;=$X$16,0),0)</f>
        <v>0</v>
      </c>
      <c r="L133" s="42"/>
      <c r="M133" s="42"/>
      <c r="N133" s="42"/>
      <c r="O133" s="42" cm="1">
        <f t="array" ref="O133">IF(A133&gt;=1,_xlfn.IFS(AND($A$51-A133&lt;$X$17,$F$15="Excluding Above"),0,AND($A$51-A133&lt;$X$17,$F$15&lt;&gt;"Excluding Above"),Computations!$A$7*Computations!$J$7*1/12,AND($A$51-A133&gt;=$X$17,A133&gt;$X$16),(Computations!$A$7-Computations!$A$3)*Computations!$J$7*1/12,AND(A133&lt;=$X$16,$F$15&lt;&gt;"Excluding Below"),Computations!$A$7*Computations!$J$7*1/12,AND(A133&lt;=$X$16,$F$15="Excluding Below"),0),0)</f>
        <v>0</v>
      </c>
      <c r="P133" s="42"/>
      <c r="Q133" s="42"/>
      <c r="R133" s="42"/>
      <c r="S133" s="42">
        <f t="shared" si="8"/>
        <v>0</v>
      </c>
      <c r="T133" s="42"/>
      <c r="U133" s="42"/>
      <c r="V133" s="42"/>
      <c r="W133" s="42">
        <f t="shared" si="9"/>
        <v>0</v>
      </c>
      <c r="X133" s="42"/>
      <c r="Y133" s="42"/>
      <c r="Z133" s="42"/>
      <c r="AA133" s="40" t="str" cm="1">
        <f t="array" ref="AA133">_xlfn.IFS($A$51-A133=$X$17,"&lt;=Top of Module",A133=$X$16,"&lt;=Bottom of Module",A133=0,"&lt;=Bottom of Stone",AND($A$51-A133&lt;&gt;$X$17,A133&lt;&gt;$X$16,A133&lt;&gt;0),"")</f>
        <v/>
      </c>
      <c r="AB133" s="41"/>
      <c r="AC133" s="41"/>
      <c r="AD133" s="41"/>
      <c r="AE133" s="41"/>
      <c r="AF133" s="41"/>
    </row>
    <row r="134" spans="1:32" ht="15" customHeight="1" x14ac:dyDescent="0.25">
      <c r="A134" s="48" cm="1">
        <f t="array" ref="A134">_xlfn.IFS(A133&gt;1,A133-1,A133=1,0,A133=0,-999,A133=-999,0-999)</f>
        <v>-999</v>
      </c>
      <c r="B134" s="48"/>
      <c r="C134" s="48"/>
      <c r="D134" s="48"/>
      <c r="E134" s="47">
        <f t="shared" si="7"/>
        <v>0</v>
      </c>
      <c r="F134" s="47"/>
      <c r="G134" s="47"/>
      <c r="H134" s="42">
        <f t="shared" si="6"/>
        <v>0</v>
      </c>
      <c r="I134" s="42"/>
      <c r="J134" s="42"/>
      <c r="K134" s="42" cm="1">
        <f t="array" ref="K134">IF(A134&gt;=1,_xlfn.IFS($A$51-A134&lt;$X$17,0,AND($A$51-A134&gt;=$X$17,A134&gt;$X$16),$V$7*Computations!$I$3*1/12,A134&lt;=$X$16,0),0)</f>
        <v>0</v>
      </c>
      <c r="L134" s="42"/>
      <c r="M134" s="42"/>
      <c r="N134" s="42"/>
      <c r="O134" s="42" cm="1">
        <f t="array" ref="O134">IF(A134&gt;=1,_xlfn.IFS(AND($A$51-A134&lt;$X$17,$F$15="Excluding Above"),0,AND($A$51-A134&lt;$X$17,$F$15&lt;&gt;"Excluding Above"),Computations!$A$7*Computations!$J$7*1/12,AND($A$51-A134&gt;=$X$17,A134&gt;$X$16),(Computations!$A$7-Computations!$A$3)*Computations!$J$7*1/12,AND(A134&lt;=$X$16,$F$15&lt;&gt;"Excluding Below"),Computations!$A$7*Computations!$J$7*1/12,AND(A134&lt;=$X$16,$F$15="Excluding Below"),0),0)</f>
        <v>0</v>
      </c>
      <c r="P134" s="42"/>
      <c r="Q134" s="42"/>
      <c r="R134" s="42"/>
      <c r="S134" s="42">
        <f t="shared" si="8"/>
        <v>0</v>
      </c>
      <c r="T134" s="42"/>
      <c r="U134" s="42"/>
      <c r="V134" s="42"/>
      <c r="W134" s="42">
        <f t="shared" si="9"/>
        <v>0</v>
      </c>
      <c r="X134" s="42"/>
      <c r="Y134" s="42"/>
      <c r="Z134" s="42"/>
      <c r="AA134" s="40" t="str" cm="1">
        <f t="array" ref="AA134">_xlfn.IFS($A$51-A134=$X$17,"&lt;=Top of Module",A134=$X$16,"&lt;=Bottom of Module",A134=0,"&lt;=Bottom of Stone",AND($A$51-A134&lt;&gt;$X$17,A134&lt;&gt;$X$16,A134&lt;&gt;0),"")</f>
        <v/>
      </c>
      <c r="AB134" s="41"/>
      <c r="AC134" s="41"/>
      <c r="AD134" s="41"/>
      <c r="AE134" s="41"/>
      <c r="AF134" s="41"/>
    </row>
    <row r="135" spans="1:32" ht="15" customHeight="1" x14ac:dyDescent="0.25">
      <c r="A135" s="48" cm="1">
        <f t="array" ref="A135">_xlfn.IFS(A134&gt;1,A134-1,A134=1,0,A134=0,-999,A134=-999,0-999)</f>
        <v>-999</v>
      </c>
      <c r="B135" s="48"/>
      <c r="C135" s="48"/>
      <c r="D135" s="48"/>
      <c r="E135" s="47">
        <f t="shared" si="7"/>
        <v>0</v>
      </c>
      <c r="F135" s="47"/>
      <c r="G135" s="47"/>
      <c r="H135" s="42">
        <f t="shared" si="6"/>
        <v>0</v>
      </c>
      <c r="I135" s="42"/>
      <c r="J135" s="42"/>
      <c r="K135" s="42" cm="1">
        <f t="array" ref="K135">IF(A135&gt;=1,_xlfn.IFS($A$51-A135&lt;$X$17,0,AND($A$51-A135&gt;=$X$17,A135&gt;$X$16),$V$7*Computations!$I$3*1/12,A135&lt;=$X$16,0),0)</f>
        <v>0</v>
      </c>
      <c r="L135" s="42"/>
      <c r="M135" s="42"/>
      <c r="N135" s="42"/>
      <c r="O135" s="42" cm="1">
        <f t="array" ref="O135">IF(A135&gt;=1,_xlfn.IFS(AND($A$51-A135&lt;$X$17,$F$15="Excluding Above"),0,AND($A$51-A135&lt;$X$17,$F$15&lt;&gt;"Excluding Above"),Computations!$A$7*Computations!$J$7*1/12,AND($A$51-A135&gt;=$X$17,A135&gt;$X$16),(Computations!$A$7-Computations!$A$3)*Computations!$J$7*1/12,AND(A135&lt;=$X$16,$F$15&lt;&gt;"Excluding Below"),Computations!$A$7*Computations!$J$7*1/12,AND(A135&lt;=$X$16,$F$15="Excluding Below"),0),0)</f>
        <v>0</v>
      </c>
      <c r="P135" s="42"/>
      <c r="Q135" s="42"/>
      <c r="R135" s="42"/>
      <c r="S135" s="42">
        <f t="shared" si="8"/>
        <v>0</v>
      </c>
      <c r="T135" s="42"/>
      <c r="U135" s="42"/>
      <c r="V135" s="42"/>
      <c r="W135" s="42">
        <f t="shared" si="9"/>
        <v>0</v>
      </c>
      <c r="X135" s="42"/>
      <c r="Y135" s="42"/>
      <c r="Z135" s="42"/>
      <c r="AA135" s="40" t="str" cm="1">
        <f t="array" ref="AA135">_xlfn.IFS($A$51-A135=$X$17,"&lt;=Top of Module",A135=$X$16,"&lt;=Bottom of Module",A135=0,"&lt;=Bottom of Stone",AND($A$51-A135&lt;&gt;$X$17,A135&lt;&gt;$X$16,A135&lt;&gt;0),"")</f>
        <v/>
      </c>
      <c r="AB135" s="41"/>
      <c r="AC135" s="41"/>
      <c r="AD135" s="41"/>
      <c r="AE135" s="41"/>
      <c r="AF135" s="41"/>
    </row>
    <row r="136" spans="1:32" ht="15" customHeight="1" x14ac:dyDescent="0.25">
      <c r="A136" s="48" cm="1">
        <f t="array" ref="A136">_xlfn.IFS(A135&gt;1,A135-1,A135=1,0,A135=0,-999,A135=-999,0-999)</f>
        <v>-999</v>
      </c>
      <c r="B136" s="48"/>
      <c r="C136" s="48"/>
      <c r="D136" s="48"/>
      <c r="E136" s="47">
        <f t="shared" si="7"/>
        <v>0</v>
      </c>
      <c r="F136" s="47"/>
      <c r="G136" s="47"/>
      <c r="H136" s="42">
        <f t="shared" si="6"/>
        <v>0</v>
      </c>
      <c r="I136" s="42"/>
      <c r="J136" s="42"/>
      <c r="K136" s="42" cm="1">
        <f t="array" ref="K136">IF(A136&gt;=1,_xlfn.IFS($A$51-A136&lt;$X$17,0,AND($A$51-A136&gt;=$X$17,A136&gt;$X$16),$V$7*Computations!$I$3*1/12,A136&lt;=$X$16,0),0)</f>
        <v>0</v>
      </c>
      <c r="L136" s="42"/>
      <c r="M136" s="42"/>
      <c r="N136" s="42"/>
      <c r="O136" s="42" cm="1">
        <f t="array" ref="O136">IF(A136&gt;=1,_xlfn.IFS(AND($A$51-A136&lt;$X$17,$F$15="Excluding Above"),0,AND($A$51-A136&lt;$X$17,$F$15&lt;&gt;"Excluding Above"),Computations!$A$7*Computations!$J$7*1/12,AND($A$51-A136&gt;=$X$17,A136&gt;$X$16),(Computations!$A$7-Computations!$A$3)*Computations!$J$7*1/12,AND(A136&lt;=$X$16,$F$15&lt;&gt;"Excluding Below"),Computations!$A$7*Computations!$J$7*1/12,AND(A136&lt;=$X$16,$F$15="Excluding Below"),0),0)</f>
        <v>0</v>
      </c>
      <c r="P136" s="42"/>
      <c r="Q136" s="42"/>
      <c r="R136" s="42"/>
      <c r="S136" s="42">
        <f t="shared" si="8"/>
        <v>0</v>
      </c>
      <c r="T136" s="42"/>
      <c r="U136" s="42"/>
      <c r="V136" s="42"/>
      <c r="W136" s="42">
        <f t="shared" si="9"/>
        <v>0</v>
      </c>
      <c r="X136" s="42"/>
      <c r="Y136" s="42"/>
      <c r="Z136" s="42"/>
      <c r="AA136" s="40" t="str" cm="1">
        <f t="array" ref="AA136">_xlfn.IFS($A$51-A136=$X$17,"&lt;=Top of Module",A136=$X$16,"&lt;=Bottom of Module",A136=0,"&lt;=Bottom of Stone",AND($A$51-A136&lt;&gt;$X$17,A136&lt;&gt;$X$16,A136&lt;&gt;0),"")</f>
        <v/>
      </c>
      <c r="AB136" s="41"/>
      <c r="AC136" s="41"/>
      <c r="AD136" s="41"/>
      <c r="AE136" s="41"/>
      <c r="AF136" s="41"/>
    </row>
    <row r="137" spans="1:32" ht="15" customHeight="1" x14ac:dyDescent="0.25">
      <c r="A137" s="48" cm="1">
        <f t="array" ref="A137">_xlfn.IFS(A136&gt;1,A136-1,A136=1,0,A136=0,-999,A136=-999,0-999)</f>
        <v>-999</v>
      </c>
      <c r="B137" s="48"/>
      <c r="C137" s="48"/>
      <c r="D137" s="48"/>
      <c r="E137" s="47">
        <f t="shared" si="7"/>
        <v>0</v>
      </c>
      <c r="F137" s="47"/>
      <c r="G137" s="47"/>
      <c r="H137" s="42">
        <f t="shared" si="6"/>
        <v>0</v>
      </c>
      <c r="I137" s="42"/>
      <c r="J137" s="42"/>
      <c r="K137" s="42" cm="1">
        <f t="array" ref="K137">IF(A137&gt;=1,_xlfn.IFS($A$51-A137&lt;$X$17,0,AND($A$51-A137&gt;=$X$17,A137&gt;$X$16),$V$7*Computations!$I$3*1/12,A137&lt;=$X$16,0),0)</f>
        <v>0</v>
      </c>
      <c r="L137" s="42"/>
      <c r="M137" s="42"/>
      <c r="N137" s="42"/>
      <c r="O137" s="42" cm="1">
        <f t="array" ref="O137">IF(A137&gt;=1,_xlfn.IFS(AND($A$51-A137&lt;$X$17,$F$15="Excluding Above"),0,AND($A$51-A137&lt;$X$17,$F$15&lt;&gt;"Excluding Above"),Computations!$A$7*Computations!$J$7*1/12,AND($A$51-A137&gt;=$X$17,A137&gt;$X$16),(Computations!$A$7-Computations!$A$3)*Computations!$J$7*1/12,AND(A137&lt;=$X$16,$F$15&lt;&gt;"Excluding Below"),Computations!$A$7*Computations!$J$7*1/12,AND(A137&lt;=$X$16,$F$15="Excluding Below"),0),0)</f>
        <v>0</v>
      </c>
      <c r="P137" s="42"/>
      <c r="Q137" s="42"/>
      <c r="R137" s="42"/>
      <c r="S137" s="42">
        <f t="shared" si="8"/>
        <v>0</v>
      </c>
      <c r="T137" s="42"/>
      <c r="U137" s="42"/>
      <c r="V137" s="42"/>
      <c r="W137" s="42">
        <f t="shared" si="9"/>
        <v>0</v>
      </c>
      <c r="X137" s="42"/>
      <c r="Y137" s="42"/>
      <c r="Z137" s="42"/>
      <c r="AA137" s="40" t="str" cm="1">
        <f t="array" ref="AA137">_xlfn.IFS($A$51-A137=$X$17,"&lt;=Top of Module",A137=$X$16,"&lt;=Bottom of Module",A137=0,"&lt;=Bottom of Stone",AND($A$51-A137&lt;&gt;$X$17,A137&lt;&gt;$X$16,A137&lt;&gt;0),"")</f>
        <v/>
      </c>
      <c r="AB137" s="41"/>
      <c r="AC137" s="41"/>
      <c r="AD137" s="41"/>
      <c r="AE137" s="41"/>
      <c r="AF137" s="41"/>
    </row>
    <row r="138" spans="1:32" ht="15" customHeight="1" x14ac:dyDescent="0.25">
      <c r="A138" s="48" cm="1">
        <f t="array" ref="A138">_xlfn.IFS(A137&gt;1,A137-1,A137=1,0,A137=0,-999,A137=-999,0-999)</f>
        <v>-999</v>
      </c>
      <c r="B138" s="48"/>
      <c r="C138" s="48"/>
      <c r="D138" s="48"/>
      <c r="E138" s="47">
        <f t="shared" si="7"/>
        <v>0</v>
      </c>
      <c r="F138" s="47"/>
      <c r="G138" s="47"/>
      <c r="H138" s="42">
        <f t="shared" si="6"/>
        <v>0</v>
      </c>
      <c r="I138" s="42"/>
      <c r="J138" s="42"/>
      <c r="K138" s="42" cm="1">
        <f t="array" ref="K138">IF(A138&gt;=1,_xlfn.IFS($A$51-A138&lt;$X$17,0,AND($A$51-A138&gt;=$X$17,A138&gt;$X$16),$V$7*Computations!$I$3*1/12,A138&lt;=$X$16,0),0)</f>
        <v>0</v>
      </c>
      <c r="L138" s="42"/>
      <c r="M138" s="42"/>
      <c r="N138" s="42"/>
      <c r="O138" s="42" cm="1">
        <f t="array" ref="O138">IF(A138&gt;=1,_xlfn.IFS(AND($A$51-A138&lt;$X$17,$F$15="Excluding Above"),0,AND($A$51-A138&lt;$X$17,$F$15&lt;&gt;"Excluding Above"),Computations!$A$7*Computations!$J$7*1/12,AND($A$51-A138&gt;=$X$17,A138&gt;$X$16),(Computations!$A$7-Computations!$A$3)*Computations!$J$7*1/12,AND(A138&lt;=$X$16,$F$15&lt;&gt;"Excluding Below"),Computations!$A$7*Computations!$J$7*1/12,AND(A138&lt;=$X$16,$F$15="Excluding Below"),0),0)</f>
        <v>0</v>
      </c>
      <c r="P138" s="42"/>
      <c r="Q138" s="42"/>
      <c r="R138" s="42"/>
      <c r="S138" s="42">
        <f t="shared" si="8"/>
        <v>0</v>
      </c>
      <c r="T138" s="42"/>
      <c r="U138" s="42"/>
      <c r="V138" s="42"/>
      <c r="W138" s="42">
        <f t="shared" si="9"/>
        <v>0</v>
      </c>
      <c r="X138" s="42"/>
      <c r="Y138" s="42"/>
      <c r="Z138" s="42"/>
      <c r="AA138" s="40" t="str" cm="1">
        <f t="array" ref="AA138">_xlfn.IFS($A$51-A138=$X$17,"&lt;=Top of Module",A138=$X$16,"&lt;=Bottom of Module",A138=0,"&lt;=Bottom of Stone",AND($A$51-A138&lt;&gt;$X$17,A138&lt;&gt;$X$16,A138&lt;&gt;0),"")</f>
        <v/>
      </c>
      <c r="AB138" s="41"/>
      <c r="AC138" s="41"/>
      <c r="AD138" s="41"/>
      <c r="AE138" s="41"/>
      <c r="AF138" s="41"/>
    </row>
    <row r="139" spans="1:32" ht="15" customHeight="1" x14ac:dyDescent="0.25">
      <c r="A139" s="48" cm="1">
        <f t="array" ref="A139">_xlfn.IFS(A138&gt;1,A138-1,A138=1,0,A138=0,-999,A138=-999,0-999)</f>
        <v>-999</v>
      </c>
      <c r="B139" s="48"/>
      <c r="C139" s="48"/>
      <c r="D139" s="48"/>
      <c r="E139" s="47">
        <f t="shared" si="7"/>
        <v>0</v>
      </c>
      <c r="F139" s="47"/>
      <c r="G139" s="47"/>
      <c r="H139" s="42">
        <f t="shared" si="6"/>
        <v>0</v>
      </c>
      <c r="I139" s="42"/>
      <c r="J139" s="42"/>
      <c r="K139" s="42" cm="1">
        <f t="array" ref="K139">IF(A139&gt;=1,_xlfn.IFS($A$51-A139&lt;$X$17,0,AND($A$51-A139&gt;=$X$17,A139&gt;$X$16),$V$7*Computations!$I$3*1/12,A139&lt;=$X$16,0),0)</f>
        <v>0</v>
      </c>
      <c r="L139" s="42"/>
      <c r="M139" s="42"/>
      <c r="N139" s="42"/>
      <c r="O139" s="42" cm="1">
        <f t="array" ref="O139">IF(A139&gt;=1,_xlfn.IFS(AND($A$51-A139&lt;$X$17,$F$15="Excluding Above"),0,AND($A$51-A139&lt;$X$17,$F$15&lt;&gt;"Excluding Above"),Computations!$A$7*Computations!$J$7*1/12,AND($A$51-A139&gt;=$X$17,A139&gt;$X$16),(Computations!$A$7-Computations!$A$3)*Computations!$J$7*1/12,AND(A139&lt;=$X$16,$F$15&lt;&gt;"Excluding Below"),Computations!$A$7*Computations!$J$7*1/12,AND(A139&lt;=$X$16,$F$15="Excluding Below"),0),0)</f>
        <v>0</v>
      </c>
      <c r="P139" s="42"/>
      <c r="Q139" s="42"/>
      <c r="R139" s="42"/>
      <c r="S139" s="42">
        <f t="shared" si="8"/>
        <v>0</v>
      </c>
      <c r="T139" s="42"/>
      <c r="U139" s="42"/>
      <c r="V139" s="42"/>
      <c r="W139" s="42">
        <f t="shared" si="9"/>
        <v>0</v>
      </c>
      <c r="X139" s="42"/>
      <c r="Y139" s="42"/>
      <c r="Z139" s="42"/>
      <c r="AA139" s="40" t="str" cm="1">
        <f t="array" ref="AA139">_xlfn.IFS($A$51-A139=$X$17,"&lt;=Top of Module",A139=$X$16,"&lt;=Bottom of Module",A139=0,"&lt;=Bottom of Stone",AND($A$51-A139&lt;&gt;$X$17,A139&lt;&gt;$X$16,A139&lt;&gt;0),"")</f>
        <v/>
      </c>
      <c r="AB139" s="41"/>
      <c r="AC139" s="41"/>
      <c r="AD139" s="41"/>
      <c r="AE139" s="41"/>
      <c r="AF139" s="41"/>
    </row>
    <row r="140" spans="1:32" ht="15" customHeight="1" x14ac:dyDescent="0.25">
      <c r="A140" s="48" cm="1">
        <f t="array" ref="A140">_xlfn.IFS(A139&gt;1,A139-1,A139=1,0,A139=0,-999,A139=-999,0-999)</f>
        <v>-999</v>
      </c>
      <c r="B140" s="48"/>
      <c r="C140" s="48"/>
      <c r="D140" s="48"/>
      <c r="E140" s="47">
        <f t="shared" si="7"/>
        <v>0</v>
      </c>
      <c r="F140" s="47"/>
      <c r="G140" s="47"/>
      <c r="H140" s="42">
        <f t="shared" si="6"/>
        <v>0</v>
      </c>
      <c r="I140" s="42"/>
      <c r="J140" s="42"/>
      <c r="K140" s="42" cm="1">
        <f t="array" ref="K140">IF(A140&gt;=1,_xlfn.IFS($A$51-A140&lt;$X$17,0,AND($A$51-A140&gt;=$X$17,A140&gt;$X$16),$V$7*Computations!$I$3*1/12,A140&lt;=$X$16,0),0)</f>
        <v>0</v>
      </c>
      <c r="L140" s="42"/>
      <c r="M140" s="42"/>
      <c r="N140" s="42"/>
      <c r="O140" s="42" cm="1">
        <f t="array" ref="O140">IF(A140&gt;=1,_xlfn.IFS(AND($A$51-A140&lt;$X$17,$F$15="Excluding Above"),0,AND($A$51-A140&lt;$X$17,$F$15&lt;&gt;"Excluding Above"),Computations!$A$7*Computations!$J$7*1/12,AND($A$51-A140&gt;=$X$17,A140&gt;$X$16),(Computations!$A$7-Computations!$A$3)*Computations!$J$7*1/12,AND(A140&lt;=$X$16,$F$15&lt;&gt;"Excluding Below"),Computations!$A$7*Computations!$J$7*1/12,AND(A140&lt;=$X$16,$F$15="Excluding Below"),0),0)</f>
        <v>0</v>
      </c>
      <c r="P140" s="42"/>
      <c r="Q140" s="42"/>
      <c r="R140" s="42"/>
      <c r="S140" s="42">
        <f t="shared" si="8"/>
        <v>0</v>
      </c>
      <c r="T140" s="42"/>
      <c r="U140" s="42"/>
      <c r="V140" s="42"/>
      <c r="W140" s="42">
        <f t="shared" si="9"/>
        <v>0</v>
      </c>
      <c r="X140" s="42"/>
      <c r="Y140" s="42"/>
      <c r="Z140" s="42"/>
      <c r="AA140" s="40" t="str" cm="1">
        <f t="array" ref="AA140">_xlfn.IFS($A$51-A140=$X$17,"&lt;=Top of Module",A140=$X$16,"&lt;=Bottom of Module",A140=0,"&lt;=Bottom of Stone",AND($A$51-A140&lt;&gt;$X$17,A140&lt;&gt;$X$16,A140&lt;&gt;0),"")</f>
        <v/>
      </c>
      <c r="AB140" s="41"/>
      <c r="AC140" s="41"/>
      <c r="AD140" s="41"/>
      <c r="AE140" s="41"/>
      <c r="AF140" s="41"/>
    </row>
    <row r="141" spans="1:32" ht="15" customHeight="1" x14ac:dyDescent="0.25">
      <c r="A141" s="48" cm="1">
        <f t="array" ref="A141">_xlfn.IFS(A140&gt;1,A140-1,A140=1,0,A140=0,-999,A140=-999,0-999)</f>
        <v>-999</v>
      </c>
      <c r="B141" s="48"/>
      <c r="C141" s="48"/>
      <c r="D141" s="48"/>
      <c r="E141" s="47">
        <f t="shared" si="7"/>
        <v>0</v>
      </c>
      <c r="F141" s="47"/>
      <c r="G141" s="47"/>
      <c r="H141" s="42">
        <f t="shared" si="6"/>
        <v>0</v>
      </c>
      <c r="I141" s="42"/>
      <c r="J141" s="42"/>
      <c r="K141" s="42" cm="1">
        <f t="array" ref="K141">IF(A141&gt;=1,_xlfn.IFS($A$51-A141&lt;$X$17,0,AND($A$51-A141&gt;=$X$17,A141&gt;$X$16),$V$7*Computations!$I$3*1/12,A141&lt;=$X$16,0),0)</f>
        <v>0</v>
      </c>
      <c r="L141" s="42"/>
      <c r="M141" s="42"/>
      <c r="N141" s="42"/>
      <c r="O141" s="42" cm="1">
        <f t="array" ref="O141">IF(A141&gt;=1,_xlfn.IFS(AND($A$51-A141&lt;$X$17,$F$15="Excluding Above"),0,AND($A$51-A141&lt;$X$17,$F$15&lt;&gt;"Excluding Above"),Computations!$A$7*Computations!$J$7*1/12,AND($A$51-A141&gt;=$X$17,A141&gt;$X$16),(Computations!$A$7-Computations!$A$3)*Computations!$J$7*1/12,AND(A141&lt;=$X$16,$F$15&lt;&gt;"Excluding Below"),Computations!$A$7*Computations!$J$7*1/12,AND(A141&lt;=$X$16,$F$15="Excluding Below"),0),0)</f>
        <v>0</v>
      </c>
      <c r="P141" s="42"/>
      <c r="Q141" s="42"/>
      <c r="R141" s="42"/>
      <c r="S141" s="42">
        <f t="shared" si="8"/>
        <v>0</v>
      </c>
      <c r="T141" s="42"/>
      <c r="U141" s="42"/>
      <c r="V141" s="42"/>
      <c r="W141" s="42">
        <f t="shared" si="9"/>
        <v>0</v>
      </c>
      <c r="X141" s="42"/>
      <c r="Y141" s="42"/>
      <c r="Z141" s="42"/>
      <c r="AA141" s="40" t="str" cm="1">
        <f t="array" ref="AA141">_xlfn.IFS($A$51-A141=$X$17,"&lt;=Top of Module",A141=$X$16,"&lt;=Bottom of Module",A141=0,"&lt;=Bottom of Stone",AND($A$51-A141&lt;&gt;$X$17,A141&lt;&gt;$X$16,A141&lt;&gt;0),"")</f>
        <v/>
      </c>
      <c r="AB141" s="41"/>
      <c r="AC141" s="41"/>
      <c r="AD141" s="41"/>
      <c r="AE141" s="41"/>
      <c r="AF141" s="41"/>
    </row>
    <row r="142" spans="1:32" ht="15" customHeight="1" x14ac:dyDescent="0.25">
      <c r="A142" s="48" cm="1">
        <f t="array" ref="A142">_xlfn.IFS(A141&gt;1,A141-1,A141=1,0,A141=0,-999,A141=-999,0-999)</f>
        <v>-999</v>
      </c>
      <c r="B142" s="48"/>
      <c r="C142" s="48"/>
      <c r="D142" s="48"/>
      <c r="E142" s="47">
        <f t="shared" si="7"/>
        <v>0</v>
      </c>
      <c r="F142" s="47"/>
      <c r="G142" s="47"/>
      <c r="H142" s="42">
        <f t="shared" si="6"/>
        <v>0</v>
      </c>
      <c r="I142" s="42"/>
      <c r="J142" s="42"/>
      <c r="K142" s="42" cm="1">
        <f t="array" ref="K142">IF(A142&gt;=1,_xlfn.IFS($A$51-A142&lt;$X$17,0,AND($A$51-A142&gt;=$X$17,A142&gt;$X$16),$V$7*Computations!$I$3*1/12,A142&lt;=$X$16,0),0)</f>
        <v>0</v>
      </c>
      <c r="L142" s="42"/>
      <c r="M142" s="42"/>
      <c r="N142" s="42"/>
      <c r="O142" s="42" cm="1">
        <f t="array" ref="O142">IF(A142&gt;=1,_xlfn.IFS(AND($A$51-A142&lt;$X$17,$F$15="Excluding Above"),0,AND($A$51-A142&lt;$X$17,$F$15&lt;&gt;"Excluding Above"),Computations!$A$7*Computations!$J$7*1/12,AND($A$51-A142&gt;=$X$17,A142&gt;$X$16),(Computations!$A$7-Computations!$A$3)*Computations!$J$7*1/12,AND(A142&lt;=$X$16,$F$15&lt;&gt;"Excluding Below"),Computations!$A$7*Computations!$J$7*1/12,AND(A142&lt;=$X$16,$F$15="Excluding Below"),0),0)</f>
        <v>0</v>
      </c>
      <c r="P142" s="42"/>
      <c r="Q142" s="42"/>
      <c r="R142" s="42"/>
      <c r="S142" s="42">
        <f t="shared" si="8"/>
        <v>0</v>
      </c>
      <c r="T142" s="42"/>
      <c r="U142" s="42"/>
      <c r="V142" s="42"/>
      <c r="W142" s="42">
        <f t="shared" si="9"/>
        <v>0</v>
      </c>
      <c r="X142" s="42"/>
      <c r="Y142" s="42"/>
      <c r="Z142" s="42"/>
      <c r="AA142" s="40" t="str" cm="1">
        <f t="array" ref="AA142">_xlfn.IFS($A$51-A142=$X$17,"&lt;=Top of Module",A142=$X$16,"&lt;=Bottom of Module",A142=0,"&lt;=Bottom of Stone",AND($A$51-A142&lt;&gt;$X$17,A142&lt;&gt;$X$16,A142&lt;&gt;0),"")</f>
        <v/>
      </c>
      <c r="AB142" s="41"/>
      <c r="AC142" s="41"/>
      <c r="AD142" s="41"/>
      <c r="AE142" s="41"/>
      <c r="AF142" s="41"/>
    </row>
    <row r="143" spans="1:32" ht="15" customHeight="1" x14ac:dyDescent="0.25">
      <c r="A143" s="48" cm="1">
        <f t="array" ref="A143">_xlfn.IFS(A142&gt;1,A142-1,A142=1,0,A142=0,-999,A142=-999,0-999)</f>
        <v>-999</v>
      </c>
      <c r="B143" s="48"/>
      <c r="C143" s="48"/>
      <c r="D143" s="48"/>
      <c r="E143" s="47">
        <f t="shared" si="7"/>
        <v>0</v>
      </c>
      <c r="F143" s="47"/>
      <c r="G143" s="47"/>
      <c r="H143" s="42">
        <f t="shared" si="6"/>
        <v>0</v>
      </c>
      <c r="I143" s="42"/>
      <c r="J143" s="42"/>
      <c r="K143" s="42" cm="1">
        <f t="array" ref="K143">IF(A143&gt;=1,_xlfn.IFS($A$51-A143&lt;$X$17,0,AND($A$51-A143&gt;=$X$17,A143&gt;$X$16),$V$7*Computations!$I$3*1/12,A143&lt;=$X$16,0),0)</f>
        <v>0</v>
      </c>
      <c r="L143" s="42"/>
      <c r="M143" s="42"/>
      <c r="N143" s="42"/>
      <c r="O143" s="42" cm="1">
        <f t="array" ref="O143">IF(A143&gt;=1,_xlfn.IFS(AND($A$51-A143&lt;$X$17,$F$15="Excluding Above"),0,AND($A$51-A143&lt;$X$17,$F$15&lt;&gt;"Excluding Above"),Computations!$A$7*Computations!$J$7*1/12,AND($A$51-A143&gt;=$X$17,A143&gt;$X$16),(Computations!$A$7-Computations!$A$3)*Computations!$J$7*1/12,AND(A143&lt;=$X$16,$F$15&lt;&gt;"Excluding Below"),Computations!$A$7*Computations!$J$7*1/12,AND(A143&lt;=$X$16,$F$15="Excluding Below"),0),0)</f>
        <v>0</v>
      </c>
      <c r="P143" s="42"/>
      <c r="Q143" s="42"/>
      <c r="R143" s="42"/>
      <c r="S143" s="42">
        <f t="shared" si="8"/>
        <v>0</v>
      </c>
      <c r="T143" s="42"/>
      <c r="U143" s="42"/>
      <c r="V143" s="42"/>
      <c r="W143" s="42">
        <f t="shared" si="9"/>
        <v>0</v>
      </c>
      <c r="X143" s="42"/>
      <c r="Y143" s="42"/>
      <c r="Z143" s="42"/>
      <c r="AA143" s="40" t="str" cm="1">
        <f t="array" ref="AA143">_xlfn.IFS($A$51-A143=$X$17,"&lt;=Top of Module",A143=$X$16,"&lt;=Bottom of Module",A143=0,"&lt;=Bottom of Stone",AND($A$51-A143&lt;&gt;$X$17,A143&lt;&gt;$X$16,A143&lt;&gt;0),"")</f>
        <v/>
      </c>
      <c r="AB143" s="41"/>
      <c r="AC143" s="41"/>
      <c r="AD143" s="41"/>
      <c r="AE143" s="41"/>
      <c r="AF143" s="41"/>
    </row>
    <row r="144" spans="1:32" ht="15" customHeight="1" x14ac:dyDescent="0.25">
      <c r="A144" s="48" cm="1">
        <f t="array" ref="A144">_xlfn.IFS(A143&gt;1,A143-1,A143=1,0,A143=0,-999,A143=-999,0-999)</f>
        <v>-999</v>
      </c>
      <c r="B144" s="48"/>
      <c r="C144" s="48"/>
      <c r="D144" s="48"/>
      <c r="E144" s="47">
        <f t="shared" si="7"/>
        <v>0</v>
      </c>
      <c r="F144" s="47"/>
      <c r="G144" s="47"/>
      <c r="H144" s="42">
        <f t="shared" si="6"/>
        <v>0</v>
      </c>
      <c r="I144" s="42"/>
      <c r="J144" s="42"/>
      <c r="K144" s="42" cm="1">
        <f t="array" ref="K144">IF(A144&gt;=1,_xlfn.IFS($A$51-A144&lt;$X$17,0,AND($A$51-A144&gt;=$X$17,A144&gt;$X$16),$V$7*Computations!$I$3*1/12,A144&lt;=$X$16,0),0)</f>
        <v>0</v>
      </c>
      <c r="L144" s="42"/>
      <c r="M144" s="42"/>
      <c r="N144" s="42"/>
      <c r="O144" s="42" cm="1">
        <f t="array" ref="O144">IF(A144&gt;=1,_xlfn.IFS(AND($A$51-A144&lt;$X$17,$F$15="Excluding Above"),0,AND($A$51-A144&lt;$X$17,$F$15&lt;&gt;"Excluding Above"),Computations!$A$7*Computations!$J$7*1/12,AND($A$51-A144&gt;=$X$17,A144&gt;$X$16),(Computations!$A$7-Computations!$A$3)*Computations!$J$7*1/12,AND(A144&lt;=$X$16,$F$15&lt;&gt;"Excluding Below"),Computations!$A$7*Computations!$J$7*1/12,AND(A144&lt;=$X$16,$F$15="Excluding Below"),0),0)</f>
        <v>0</v>
      </c>
      <c r="P144" s="42"/>
      <c r="Q144" s="42"/>
      <c r="R144" s="42"/>
      <c r="S144" s="42">
        <f t="shared" si="8"/>
        <v>0</v>
      </c>
      <c r="T144" s="42"/>
      <c r="U144" s="42"/>
      <c r="V144" s="42"/>
      <c r="W144" s="42">
        <f t="shared" si="9"/>
        <v>0</v>
      </c>
      <c r="X144" s="42"/>
      <c r="Y144" s="42"/>
      <c r="Z144" s="42"/>
      <c r="AA144" s="40" t="str" cm="1">
        <f t="array" ref="AA144">_xlfn.IFS($A$51-A144=$X$17,"&lt;=Top of Module",A144=$X$16,"&lt;=Bottom of Module",A144=0,"&lt;=Bottom of Stone",AND($A$51-A144&lt;&gt;$X$17,A144&lt;&gt;$X$16,A144&lt;&gt;0),"")</f>
        <v/>
      </c>
      <c r="AB144" s="41"/>
      <c r="AC144" s="41"/>
      <c r="AD144" s="41"/>
      <c r="AE144" s="41"/>
      <c r="AF144" s="41"/>
    </row>
    <row r="145" spans="1:32" ht="15" customHeight="1" x14ac:dyDescent="0.25">
      <c r="A145" s="48" cm="1">
        <f t="array" ref="A145">_xlfn.IFS(A144&gt;1,A144-1,A144=1,0,A144=0,-999,A144=-999,0-999)</f>
        <v>-999</v>
      </c>
      <c r="B145" s="48"/>
      <c r="C145" s="48"/>
      <c r="D145" s="48"/>
      <c r="E145" s="47">
        <f t="shared" si="7"/>
        <v>0</v>
      </c>
      <c r="F145" s="47"/>
      <c r="G145" s="47"/>
      <c r="H145" s="42">
        <f t="shared" si="6"/>
        <v>0</v>
      </c>
      <c r="I145" s="42"/>
      <c r="J145" s="42"/>
      <c r="K145" s="42" cm="1">
        <f t="array" ref="K145">IF(A145&gt;=1,_xlfn.IFS($A$51-A145&lt;$X$17,0,AND($A$51-A145&gt;=$X$17,A145&gt;$X$16),$V$7*Computations!$I$3*1/12,A145&lt;=$X$16,0),0)</f>
        <v>0</v>
      </c>
      <c r="L145" s="42"/>
      <c r="M145" s="42"/>
      <c r="N145" s="42"/>
      <c r="O145" s="42" cm="1">
        <f t="array" ref="O145">IF(A145&gt;=1,_xlfn.IFS(AND($A$51-A145&lt;$X$17,$F$15="Excluding Above"),0,AND($A$51-A145&lt;$X$17,$F$15&lt;&gt;"Excluding Above"),Computations!$A$7*Computations!$J$7*1/12,AND($A$51-A145&gt;=$X$17,A145&gt;$X$16),(Computations!$A$7-Computations!$A$3)*Computations!$J$7*1/12,AND(A145&lt;=$X$16,$F$15&lt;&gt;"Excluding Below"),Computations!$A$7*Computations!$J$7*1/12,AND(A145&lt;=$X$16,$F$15="Excluding Below"),0),0)</f>
        <v>0</v>
      </c>
      <c r="P145" s="42"/>
      <c r="Q145" s="42"/>
      <c r="R145" s="42"/>
      <c r="S145" s="42">
        <f t="shared" si="8"/>
        <v>0</v>
      </c>
      <c r="T145" s="42"/>
      <c r="U145" s="42"/>
      <c r="V145" s="42"/>
      <c r="W145" s="42">
        <f t="shared" si="9"/>
        <v>0</v>
      </c>
      <c r="X145" s="42"/>
      <c r="Y145" s="42"/>
      <c r="Z145" s="42"/>
      <c r="AA145" s="40" t="str" cm="1">
        <f t="array" ref="AA145">_xlfn.IFS($A$51-A145=$X$17,"&lt;=Top of Module",A145=$X$16,"&lt;=Bottom of Module",A145=0,"&lt;=Bottom of Stone",AND($A$51-A145&lt;&gt;$X$17,A145&lt;&gt;$X$16,A145&lt;&gt;0),"")</f>
        <v/>
      </c>
      <c r="AB145" s="41"/>
      <c r="AC145" s="41"/>
      <c r="AD145" s="41"/>
      <c r="AE145" s="41"/>
      <c r="AF145" s="41"/>
    </row>
    <row r="146" spans="1:32" ht="15" customHeight="1" x14ac:dyDescent="0.25">
      <c r="A146" s="48" cm="1">
        <f t="array" ref="A146">_xlfn.IFS(A145&gt;1,A145-1,A145=1,0,A145=0,-999,A145=-999,0-999)</f>
        <v>-999</v>
      </c>
      <c r="B146" s="48"/>
      <c r="C146" s="48"/>
      <c r="D146" s="48"/>
      <c r="E146" s="47">
        <f t="shared" si="7"/>
        <v>0</v>
      </c>
      <c r="F146" s="47"/>
      <c r="G146" s="47"/>
      <c r="H146" s="42">
        <f t="shared" si="6"/>
        <v>0</v>
      </c>
      <c r="I146" s="42"/>
      <c r="J146" s="42"/>
      <c r="K146" s="42" cm="1">
        <f t="array" ref="K146">IF(A146&gt;=1,_xlfn.IFS($A$51-A146&lt;$X$17,0,AND($A$51-A146&gt;=$X$17,A146&gt;$X$16),$V$7*Computations!$I$3*1/12,A146&lt;=$X$16,0),0)</f>
        <v>0</v>
      </c>
      <c r="L146" s="42"/>
      <c r="M146" s="42"/>
      <c r="N146" s="42"/>
      <c r="O146" s="42" cm="1">
        <f t="array" ref="O146">IF(A146&gt;=1,_xlfn.IFS(AND($A$51-A146&lt;$X$17,$F$15="Excluding Above"),0,AND($A$51-A146&lt;$X$17,$F$15&lt;&gt;"Excluding Above"),Computations!$A$7*Computations!$J$7*1/12,AND($A$51-A146&gt;=$X$17,A146&gt;$X$16),(Computations!$A$7-Computations!$A$3)*Computations!$J$7*1/12,AND(A146&lt;=$X$16,$F$15&lt;&gt;"Excluding Below"),Computations!$A$7*Computations!$J$7*1/12,AND(A146&lt;=$X$16,$F$15="Excluding Below"),0),0)</f>
        <v>0</v>
      </c>
      <c r="P146" s="42"/>
      <c r="Q146" s="42"/>
      <c r="R146" s="42"/>
      <c r="S146" s="42">
        <f t="shared" si="8"/>
        <v>0</v>
      </c>
      <c r="T146" s="42"/>
      <c r="U146" s="42"/>
      <c r="V146" s="42"/>
      <c r="W146" s="42">
        <f t="shared" si="9"/>
        <v>0</v>
      </c>
      <c r="X146" s="42"/>
      <c r="Y146" s="42"/>
      <c r="Z146" s="42"/>
      <c r="AA146" s="40" t="str" cm="1">
        <f t="array" ref="AA146">_xlfn.IFS($A$51-A146=$X$17,"&lt;=Top of Module",A146=$X$16,"&lt;=Bottom of Module",A146=0,"&lt;=Bottom of Stone",AND($A$51-A146&lt;&gt;$X$17,A146&lt;&gt;$X$16,A146&lt;&gt;0),"")</f>
        <v/>
      </c>
      <c r="AB146" s="41"/>
      <c r="AC146" s="41"/>
      <c r="AD146" s="41"/>
      <c r="AE146" s="41"/>
      <c r="AF146" s="41"/>
    </row>
    <row r="147" spans="1:32" ht="15" customHeight="1" x14ac:dyDescent="0.25">
      <c r="A147" s="48" cm="1">
        <f t="array" ref="A147">_xlfn.IFS(A146&gt;1,A146-1,A146=1,0,A146=0,-999,A146=-999,0-999)</f>
        <v>-999</v>
      </c>
      <c r="B147" s="48"/>
      <c r="C147" s="48"/>
      <c r="D147" s="48"/>
      <c r="E147" s="47">
        <f t="shared" si="7"/>
        <v>0</v>
      </c>
      <c r="F147" s="47"/>
      <c r="G147" s="47"/>
      <c r="H147" s="42">
        <f t="shared" si="6"/>
        <v>0</v>
      </c>
      <c r="I147" s="42"/>
      <c r="J147" s="42"/>
      <c r="K147" s="42" cm="1">
        <f t="array" ref="K147">IF(A147&gt;=1,_xlfn.IFS($A$51-A147&lt;$X$17,0,AND($A$51-A147&gt;=$X$17,A147&gt;$X$16),$V$7*Computations!$I$3*1/12,A147&lt;=$X$16,0),0)</f>
        <v>0</v>
      </c>
      <c r="L147" s="42"/>
      <c r="M147" s="42"/>
      <c r="N147" s="42"/>
      <c r="O147" s="42" cm="1">
        <f t="array" ref="O147">IF(A147&gt;=1,_xlfn.IFS(AND($A$51-A147&lt;$X$17,$F$15="Excluding Above"),0,AND($A$51-A147&lt;$X$17,$F$15&lt;&gt;"Excluding Above"),Computations!$A$7*Computations!$J$7*1/12,AND($A$51-A147&gt;=$X$17,A147&gt;$X$16),(Computations!$A$7-Computations!$A$3)*Computations!$J$7*1/12,AND(A147&lt;=$X$16,$F$15&lt;&gt;"Excluding Below"),Computations!$A$7*Computations!$J$7*1/12,AND(A147&lt;=$X$16,$F$15="Excluding Below"),0),0)</f>
        <v>0</v>
      </c>
      <c r="P147" s="42"/>
      <c r="Q147" s="42"/>
      <c r="R147" s="42"/>
      <c r="S147" s="42">
        <f t="shared" si="8"/>
        <v>0</v>
      </c>
      <c r="T147" s="42"/>
      <c r="U147" s="42"/>
      <c r="V147" s="42"/>
      <c r="W147" s="42">
        <f t="shared" si="9"/>
        <v>0</v>
      </c>
      <c r="X147" s="42"/>
      <c r="Y147" s="42"/>
      <c r="Z147" s="42"/>
      <c r="AA147" s="40" t="str" cm="1">
        <f t="array" ref="AA147">_xlfn.IFS($A$51-A147=$X$17,"&lt;=Top of Module",A147=$X$16,"&lt;=Bottom of Module",A147=0,"&lt;=Bottom of Stone",AND($A$51-A147&lt;&gt;$X$17,A147&lt;&gt;$X$16,A147&lt;&gt;0),"")</f>
        <v/>
      </c>
      <c r="AB147" s="41"/>
      <c r="AC147" s="41"/>
      <c r="AD147" s="41"/>
      <c r="AE147" s="41"/>
      <c r="AF147" s="41"/>
    </row>
    <row r="148" spans="1:32" ht="15" customHeight="1" x14ac:dyDescent="0.25">
      <c r="A148" s="48" cm="1">
        <f t="array" ref="A148">_xlfn.IFS(A147&gt;1,A147-1,A147=1,0,A147=0,-999,A147=-999,0-999)</f>
        <v>-999</v>
      </c>
      <c r="B148" s="48"/>
      <c r="C148" s="48"/>
      <c r="D148" s="48"/>
      <c r="E148" s="47">
        <f t="shared" si="7"/>
        <v>0</v>
      </c>
      <c r="F148" s="47"/>
      <c r="G148" s="47"/>
      <c r="H148" s="42">
        <f t="shared" si="6"/>
        <v>0</v>
      </c>
      <c r="I148" s="42"/>
      <c r="J148" s="42"/>
      <c r="K148" s="42" cm="1">
        <f t="array" ref="K148">IF(A148&gt;=1,_xlfn.IFS($A$51-A148&lt;$X$17,0,AND($A$51-A148&gt;=$X$17,A148&gt;$X$16),$V$7*Computations!$I$3*1/12,A148&lt;=$X$16,0),0)</f>
        <v>0</v>
      </c>
      <c r="L148" s="42"/>
      <c r="M148" s="42"/>
      <c r="N148" s="42"/>
      <c r="O148" s="42" cm="1">
        <f t="array" ref="O148">IF(A148&gt;=1,_xlfn.IFS(AND($A$51-A148&lt;$X$17,$F$15="Excluding Above"),0,AND($A$51-A148&lt;$X$17,$F$15&lt;&gt;"Excluding Above"),Computations!$A$7*Computations!$J$7*1/12,AND($A$51-A148&gt;=$X$17,A148&gt;$X$16),(Computations!$A$7-Computations!$A$3)*Computations!$J$7*1/12,AND(A148&lt;=$X$16,$F$15&lt;&gt;"Excluding Below"),Computations!$A$7*Computations!$J$7*1/12,AND(A148&lt;=$X$16,$F$15="Excluding Below"),0),0)</f>
        <v>0</v>
      </c>
      <c r="P148" s="42"/>
      <c r="Q148" s="42"/>
      <c r="R148" s="42"/>
      <c r="S148" s="42">
        <f t="shared" si="8"/>
        <v>0</v>
      </c>
      <c r="T148" s="42"/>
      <c r="U148" s="42"/>
      <c r="V148" s="42"/>
      <c r="W148" s="42">
        <f t="shared" si="9"/>
        <v>0</v>
      </c>
      <c r="X148" s="42"/>
      <c r="Y148" s="42"/>
      <c r="Z148" s="42"/>
      <c r="AA148" s="40" t="str" cm="1">
        <f t="array" ref="AA148">_xlfn.IFS($A$51-A148=$X$17,"&lt;=Top of Module",A148=$X$16,"&lt;=Bottom of Module",A148=0,"&lt;=Bottom of Stone",AND($A$51-A148&lt;&gt;$X$17,A148&lt;&gt;$X$16,A148&lt;&gt;0),"")</f>
        <v/>
      </c>
      <c r="AB148" s="41"/>
      <c r="AC148" s="41"/>
      <c r="AD148" s="41"/>
      <c r="AE148" s="41"/>
      <c r="AF148" s="41"/>
    </row>
    <row r="149" spans="1:32" ht="15" customHeight="1" x14ac:dyDescent="0.25">
      <c r="A149" s="48" cm="1">
        <f t="array" ref="A149">_xlfn.IFS(A148&gt;1,A148-1,A148=1,0,A148=0,-999,A148=-999,0-999)</f>
        <v>-999</v>
      </c>
      <c r="B149" s="48"/>
      <c r="C149" s="48"/>
      <c r="D149" s="48"/>
      <c r="E149" s="47">
        <f t="shared" si="7"/>
        <v>0</v>
      </c>
      <c r="F149" s="47"/>
      <c r="G149" s="47"/>
      <c r="H149" s="42">
        <f t="shared" si="6"/>
        <v>0</v>
      </c>
      <c r="I149" s="42"/>
      <c r="J149" s="42"/>
      <c r="K149" s="42" cm="1">
        <f t="array" ref="K149">IF(A149&gt;=1,_xlfn.IFS($A$51-A149&lt;$X$17,0,AND($A$51-A149&gt;=$X$17,A149&gt;$X$16),$V$7*Computations!$I$3*1/12,A149&lt;=$X$16,0),0)</f>
        <v>0</v>
      </c>
      <c r="L149" s="42"/>
      <c r="M149" s="42"/>
      <c r="N149" s="42"/>
      <c r="O149" s="42" cm="1">
        <f t="array" ref="O149">IF(A149&gt;=1,_xlfn.IFS(AND($A$51-A149&lt;$X$17,$F$15="Excluding Above"),0,AND($A$51-A149&lt;$X$17,$F$15&lt;&gt;"Excluding Above"),Computations!$A$7*Computations!$J$7*1/12,AND($A$51-A149&gt;=$X$17,A149&gt;$X$16),(Computations!$A$7-Computations!$A$3)*Computations!$J$7*1/12,AND(A149&lt;=$X$16,$F$15&lt;&gt;"Excluding Below"),Computations!$A$7*Computations!$J$7*1/12,AND(A149&lt;=$X$16,$F$15="Excluding Below"),0),0)</f>
        <v>0</v>
      </c>
      <c r="P149" s="42"/>
      <c r="Q149" s="42"/>
      <c r="R149" s="42"/>
      <c r="S149" s="42">
        <f t="shared" si="8"/>
        <v>0</v>
      </c>
      <c r="T149" s="42"/>
      <c r="U149" s="42"/>
      <c r="V149" s="42"/>
      <c r="W149" s="42">
        <f t="shared" si="9"/>
        <v>0</v>
      </c>
      <c r="X149" s="42"/>
      <c r="Y149" s="42"/>
      <c r="Z149" s="42"/>
      <c r="AA149" s="40" t="str" cm="1">
        <f t="array" ref="AA149">_xlfn.IFS($A$51-A149=$X$17,"&lt;=Top of Module",A149=$X$16,"&lt;=Bottom of Module",A149=0,"&lt;=Bottom of Stone",AND($A$51-A149&lt;&gt;$X$17,A149&lt;&gt;$X$16,A149&lt;&gt;0),"")</f>
        <v/>
      </c>
      <c r="AB149" s="41"/>
      <c r="AC149" s="41"/>
      <c r="AD149" s="41"/>
      <c r="AE149" s="41"/>
      <c r="AF149" s="41"/>
    </row>
    <row r="150" spans="1:32" ht="15" customHeight="1" x14ac:dyDescent="0.25">
      <c r="A150" s="48" cm="1">
        <f t="array" ref="A150">_xlfn.IFS(A149&gt;1,A149-1,A149=1,0,A149=0,-999,A149=-999,0-999)</f>
        <v>-999</v>
      </c>
      <c r="B150" s="48"/>
      <c r="C150" s="48"/>
      <c r="D150" s="48"/>
      <c r="E150" s="47">
        <f t="shared" si="7"/>
        <v>0</v>
      </c>
      <c r="F150" s="47"/>
      <c r="G150" s="47"/>
      <c r="H150" s="42">
        <f t="shared" si="6"/>
        <v>0</v>
      </c>
      <c r="I150" s="42"/>
      <c r="J150" s="42"/>
      <c r="K150" s="42" cm="1">
        <f t="array" ref="K150">IF(A150&gt;=1,_xlfn.IFS($A$51-A150&lt;$X$17,0,AND($A$51-A150&gt;=$X$17,A150&gt;$X$16),$V$7*Computations!$I$3*1/12,A150&lt;=$X$16,0),0)</f>
        <v>0</v>
      </c>
      <c r="L150" s="42"/>
      <c r="M150" s="42"/>
      <c r="N150" s="42"/>
      <c r="O150" s="42" cm="1">
        <f t="array" ref="O150">IF(A150&gt;=1,_xlfn.IFS(AND($A$51-A150&lt;$X$17,$F$15="Excluding Above"),0,AND($A$51-A150&lt;$X$17,$F$15&lt;&gt;"Excluding Above"),Computations!$A$7*Computations!$J$7*1/12,AND($A$51-A150&gt;=$X$17,A150&gt;$X$16),(Computations!$A$7-Computations!$A$3)*Computations!$J$7*1/12,AND(A150&lt;=$X$16,$F$15&lt;&gt;"Excluding Below"),Computations!$A$7*Computations!$J$7*1/12,AND(A150&lt;=$X$16,$F$15="Excluding Below"),0),0)</f>
        <v>0</v>
      </c>
      <c r="P150" s="42"/>
      <c r="Q150" s="42"/>
      <c r="R150" s="42"/>
      <c r="S150" s="42">
        <f t="shared" si="8"/>
        <v>0</v>
      </c>
      <c r="T150" s="42"/>
      <c r="U150" s="42"/>
      <c r="V150" s="42"/>
      <c r="W150" s="42">
        <f t="shared" si="9"/>
        <v>0</v>
      </c>
      <c r="X150" s="42"/>
      <c r="Y150" s="42"/>
      <c r="Z150" s="42"/>
      <c r="AA150" s="40" t="str" cm="1">
        <f t="array" ref="AA150">_xlfn.IFS($A$51-A150=$X$17,"&lt;=Top of Module",A150=$X$16,"&lt;=Bottom of Module",A150=0,"&lt;=Bottom of Stone",AND($A$51-A150&lt;&gt;$X$17,A150&lt;&gt;$X$16,A150&lt;&gt;0),"")</f>
        <v/>
      </c>
      <c r="AB150" s="41"/>
      <c r="AC150" s="41"/>
      <c r="AD150" s="41"/>
      <c r="AE150" s="41"/>
      <c r="AF150" s="41"/>
    </row>
    <row r="151" spans="1:32" ht="15" customHeight="1" x14ac:dyDescent="0.25">
      <c r="A151" s="48" cm="1">
        <f t="array" ref="A151">_xlfn.IFS(A150&gt;1,A150-1,A150=1,0,A150=0,-999,A150=-999,0-999)</f>
        <v>-999</v>
      </c>
      <c r="B151" s="48"/>
      <c r="C151" s="48"/>
      <c r="D151" s="48"/>
      <c r="E151" s="47">
        <f t="shared" si="7"/>
        <v>0</v>
      </c>
      <c r="F151" s="47"/>
      <c r="G151" s="47"/>
      <c r="H151" s="42">
        <f t="shared" si="6"/>
        <v>0</v>
      </c>
      <c r="I151" s="42"/>
      <c r="J151" s="42"/>
      <c r="K151" s="42" cm="1">
        <f t="array" ref="K151">IF(A151&gt;=1,_xlfn.IFS($A$51-A151&lt;$X$17,0,AND($A$51-A151&gt;=$X$17,A151&gt;$X$16),$V$7*Computations!$I$3*1/12,A151&lt;=$X$16,0),0)</f>
        <v>0</v>
      </c>
      <c r="L151" s="42"/>
      <c r="M151" s="42"/>
      <c r="N151" s="42"/>
      <c r="O151" s="42" cm="1">
        <f t="array" ref="O151">IF(A151&gt;=1,_xlfn.IFS(AND($A$51-A151&lt;$X$17,$F$15="Excluding Above"),0,AND($A$51-A151&lt;$X$17,$F$15&lt;&gt;"Excluding Above"),Computations!$A$7*Computations!$J$7*1/12,AND($A$51-A151&gt;=$X$17,A151&gt;$X$16),(Computations!$A$7-Computations!$A$3)*Computations!$J$7*1/12,AND(A151&lt;=$X$16,$F$15&lt;&gt;"Excluding Below"),Computations!$A$7*Computations!$J$7*1/12,AND(A151&lt;=$X$16,$F$15="Excluding Below"),0),0)</f>
        <v>0</v>
      </c>
      <c r="P151" s="42"/>
      <c r="Q151" s="42"/>
      <c r="R151" s="42"/>
      <c r="S151" s="42">
        <f t="shared" si="8"/>
        <v>0</v>
      </c>
      <c r="T151" s="42"/>
      <c r="U151" s="42"/>
      <c r="V151" s="42"/>
      <c r="W151" s="42">
        <f t="shared" si="9"/>
        <v>0</v>
      </c>
      <c r="X151" s="42"/>
      <c r="Y151" s="42"/>
      <c r="Z151" s="42"/>
      <c r="AA151" s="40" t="str" cm="1">
        <f t="array" ref="AA151">_xlfn.IFS($A$51-A151=$X$17,"&lt;=Top of Module",A151=$X$16,"&lt;=Bottom of Module",A151=0,"&lt;=Bottom of Stone",AND($A$51-A151&lt;&gt;$X$17,A151&lt;&gt;$X$16,A151&lt;&gt;0),"")</f>
        <v/>
      </c>
      <c r="AB151" s="41"/>
      <c r="AC151" s="41"/>
      <c r="AD151" s="41"/>
      <c r="AE151" s="41"/>
      <c r="AF151" s="41"/>
    </row>
    <row r="152" spans="1:32" ht="15" customHeight="1" x14ac:dyDescent="0.25">
      <c r="A152" s="48" cm="1">
        <f t="array" ref="A152">_xlfn.IFS(A151&gt;1,A151-1,A151=1,0,A151=0,-999,A151=-999,0-999)</f>
        <v>-999</v>
      </c>
      <c r="B152" s="48"/>
      <c r="C152" s="48"/>
      <c r="D152" s="48"/>
      <c r="E152" s="47">
        <f t="shared" si="7"/>
        <v>0</v>
      </c>
      <c r="F152" s="47"/>
      <c r="G152" s="47"/>
      <c r="H152" s="42">
        <f t="shared" si="6"/>
        <v>0</v>
      </c>
      <c r="I152" s="42"/>
      <c r="J152" s="42"/>
      <c r="K152" s="42" cm="1">
        <f t="array" ref="K152">IF(A152&gt;=1,_xlfn.IFS($A$51-A152&lt;$X$17,0,AND($A$51-A152&gt;=$X$17,A152&gt;$X$16),$V$7*Computations!$I$3*1/12,A152&lt;=$X$16,0),0)</f>
        <v>0</v>
      </c>
      <c r="L152" s="42"/>
      <c r="M152" s="42"/>
      <c r="N152" s="42"/>
      <c r="O152" s="42" cm="1">
        <f t="array" ref="O152">IF(A152&gt;=1,_xlfn.IFS(AND($A$51-A152&lt;$X$17,$F$15="Excluding Above"),0,AND($A$51-A152&lt;$X$17,$F$15&lt;&gt;"Excluding Above"),Computations!$A$7*Computations!$J$7*1/12,AND($A$51-A152&gt;=$X$17,A152&gt;$X$16),(Computations!$A$7-Computations!$A$3)*Computations!$J$7*1/12,AND(A152&lt;=$X$16,$F$15&lt;&gt;"Excluding Below"),Computations!$A$7*Computations!$J$7*1/12,AND(A152&lt;=$X$16,$F$15="Excluding Below"),0),0)</f>
        <v>0</v>
      </c>
      <c r="P152" s="42"/>
      <c r="Q152" s="42"/>
      <c r="R152" s="42"/>
      <c r="S152" s="42">
        <f t="shared" si="8"/>
        <v>0</v>
      </c>
      <c r="T152" s="42"/>
      <c r="U152" s="42"/>
      <c r="V152" s="42"/>
      <c r="W152" s="42">
        <f t="shared" si="9"/>
        <v>0</v>
      </c>
      <c r="X152" s="42"/>
      <c r="Y152" s="42"/>
      <c r="Z152" s="42"/>
      <c r="AA152" s="40" t="str" cm="1">
        <f t="array" ref="AA152">_xlfn.IFS($A$51-A152=$X$17,"&lt;=Top of Module",A152=$X$16,"&lt;=Bottom of Module",A152=0,"&lt;=Bottom of Stone",AND($A$51-A152&lt;&gt;$X$17,A152&lt;&gt;$X$16,A152&lt;&gt;0),"")</f>
        <v/>
      </c>
      <c r="AB152" s="41"/>
      <c r="AC152" s="41"/>
      <c r="AD152" s="41"/>
      <c r="AE152" s="41"/>
      <c r="AF152" s="41"/>
    </row>
    <row r="153" spans="1:32" ht="15" customHeight="1" x14ac:dyDescent="0.25">
      <c r="A153" s="48" cm="1">
        <f t="array" ref="A153">_xlfn.IFS(A152&gt;1,A152-1,A152=1,0,A152=0,-999,A152=-999,0-999)</f>
        <v>-999</v>
      </c>
      <c r="B153" s="48"/>
      <c r="C153" s="48"/>
      <c r="D153" s="48"/>
      <c r="E153" s="47">
        <f t="shared" si="7"/>
        <v>0</v>
      </c>
      <c r="F153" s="47"/>
      <c r="G153" s="47"/>
      <c r="H153" s="42">
        <f t="shared" si="6"/>
        <v>0</v>
      </c>
      <c r="I153" s="42"/>
      <c r="J153" s="42"/>
      <c r="K153" s="42" cm="1">
        <f t="array" ref="K153">IF(A153&gt;=1,_xlfn.IFS($A$51-A153&lt;$X$17,0,AND($A$51-A153&gt;=$X$17,A153&gt;$X$16),$V$7*Computations!$I$3*1/12,A153&lt;=$X$16,0),0)</f>
        <v>0</v>
      </c>
      <c r="L153" s="42"/>
      <c r="M153" s="42"/>
      <c r="N153" s="42"/>
      <c r="O153" s="42" cm="1">
        <f t="array" ref="O153">IF(A153&gt;=1,_xlfn.IFS(AND($A$51-A153&lt;$X$17,$F$15="Excluding Above"),0,AND($A$51-A153&lt;$X$17,$F$15&lt;&gt;"Excluding Above"),Computations!$A$7*Computations!$J$7*1/12,AND($A$51-A153&gt;=$X$17,A153&gt;$X$16),(Computations!$A$7-Computations!$A$3)*Computations!$J$7*1/12,AND(A153&lt;=$X$16,$F$15&lt;&gt;"Excluding Below"),Computations!$A$7*Computations!$J$7*1/12,AND(A153&lt;=$X$16,$F$15="Excluding Below"),0),0)</f>
        <v>0</v>
      </c>
      <c r="P153" s="42"/>
      <c r="Q153" s="42"/>
      <c r="R153" s="42"/>
      <c r="S153" s="42">
        <f t="shared" si="8"/>
        <v>0</v>
      </c>
      <c r="T153" s="42"/>
      <c r="U153" s="42"/>
      <c r="V153" s="42"/>
      <c r="W153" s="42">
        <f t="shared" si="9"/>
        <v>0</v>
      </c>
      <c r="X153" s="42"/>
      <c r="Y153" s="42"/>
      <c r="Z153" s="42"/>
      <c r="AA153" s="40" t="str" cm="1">
        <f t="array" ref="AA153">_xlfn.IFS($A$51-A153=$X$17,"&lt;=Top of Module",A153=$X$16,"&lt;=Bottom of Module",A153=0,"&lt;=Bottom of Stone",AND($A$51-A153&lt;&gt;$X$17,A153&lt;&gt;$X$16,A153&lt;&gt;0),"")</f>
        <v/>
      </c>
      <c r="AB153" s="41"/>
      <c r="AC153" s="41"/>
      <c r="AD153" s="41"/>
      <c r="AE153" s="41"/>
      <c r="AF153" s="41"/>
    </row>
    <row r="154" spans="1:32" ht="15" customHeight="1" x14ac:dyDescent="0.25">
      <c r="A154" s="48" cm="1">
        <f t="array" ref="A154">_xlfn.IFS(A153&gt;1,A153-1,A153=1,0,A153=0,-999,A153=-999,0-999)</f>
        <v>-999</v>
      </c>
      <c r="B154" s="48"/>
      <c r="C154" s="48"/>
      <c r="D154" s="48"/>
      <c r="E154" s="47">
        <f t="shared" si="7"/>
        <v>0</v>
      </c>
      <c r="F154" s="47"/>
      <c r="G154" s="47"/>
      <c r="H154" s="42">
        <f t="shared" si="6"/>
        <v>0</v>
      </c>
      <c r="I154" s="42"/>
      <c r="J154" s="42"/>
      <c r="K154" s="42" cm="1">
        <f t="array" ref="K154">IF(A154&gt;=1,_xlfn.IFS($A$51-A154&lt;$X$17,0,AND($A$51-A154&gt;=$X$17,A154&gt;$X$16),$V$7*Computations!$I$3*1/12,A154&lt;=$X$16,0),0)</f>
        <v>0</v>
      </c>
      <c r="L154" s="42"/>
      <c r="M154" s="42"/>
      <c r="N154" s="42"/>
      <c r="O154" s="42" cm="1">
        <f t="array" ref="O154">IF(A154&gt;=1,_xlfn.IFS(AND($A$51-A154&lt;$X$17,$F$15="Excluding Above"),0,AND($A$51-A154&lt;$X$17,$F$15&lt;&gt;"Excluding Above"),Computations!$A$7*Computations!$J$7*1/12,AND($A$51-A154&gt;=$X$17,A154&gt;$X$16),(Computations!$A$7-Computations!$A$3)*Computations!$J$7*1/12,AND(A154&lt;=$X$16,$F$15&lt;&gt;"Excluding Below"),Computations!$A$7*Computations!$J$7*1/12,AND(A154&lt;=$X$16,$F$15="Excluding Below"),0),0)</f>
        <v>0</v>
      </c>
      <c r="P154" s="42"/>
      <c r="Q154" s="42"/>
      <c r="R154" s="42"/>
      <c r="S154" s="42">
        <f t="shared" si="8"/>
        <v>0</v>
      </c>
      <c r="T154" s="42"/>
      <c r="U154" s="42"/>
      <c r="V154" s="42"/>
      <c r="W154" s="42">
        <f t="shared" si="9"/>
        <v>0</v>
      </c>
      <c r="X154" s="42"/>
      <c r="Y154" s="42"/>
      <c r="Z154" s="42"/>
      <c r="AA154" s="40" t="str" cm="1">
        <f t="array" ref="AA154">_xlfn.IFS($A$51-A154=$X$17,"&lt;=Top of Module",A154=$X$16,"&lt;=Bottom of Module",A154=0,"&lt;=Bottom of Stone",AND($A$51-A154&lt;&gt;$X$17,A154&lt;&gt;$X$16,A154&lt;&gt;0),"")</f>
        <v/>
      </c>
      <c r="AB154" s="41"/>
      <c r="AC154" s="41"/>
      <c r="AD154" s="41"/>
      <c r="AE154" s="41"/>
      <c r="AF154" s="41"/>
    </row>
    <row r="155" spans="1:32" ht="15" customHeight="1" x14ac:dyDescent="0.25">
      <c r="A155" s="48" cm="1">
        <f t="array" ref="A155">_xlfn.IFS(A154&gt;1,A154-1,A154=1,0,A154=0,-999,A154=-999,0-999)</f>
        <v>-999</v>
      </c>
      <c r="B155" s="48"/>
      <c r="C155" s="48"/>
      <c r="D155" s="48"/>
      <c r="E155" s="47">
        <f t="shared" si="7"/>
        <v>0</v>
      </c>
      <c r="F155" s="47"/>
      <c r="G155" s="47"/>
      <c r="H155" s="42">
        <f t="shared" si="6"/>
        <v>0</v>
      </c>
      <c r="I155" s="42"/>
      <c r="J155" s="42"/>
      <c r="K155" s="42" cm="1">
        <f t="array" ref="K155">IF(A155&gt;=1,_xlfn.IFS($A$51-A155&lt;$X$17,0,AND($A$51-A155&gt;=$X$17,A155&gt;$X$16),$V$7*Computations!$I$3*1/12,A155&lt;=$X$16,0),0)</f>
        <v>0</v>
      </c>
      <c r="L155" s="42"/>
      <c r="M155" s="42"/>
      <c r="N155" s="42"/>
      <c r="O155" s="42" cm="1">
        <f t="array" ref="O155">IF(A155&gt;=1,_xlfn.IFS(AND($A$51-A155&lt;$X$17,$F$15="Excluding Above"),0,AND($A$51-A155&lt;$X$17,$F$15&lt;&gt;"Excluding Above"),Computations!$A$7*Computations!$J$7*1/12,AND($A$51-A155&gt;=$X$17,A155&gt;$X$16),(Computations!$A$7-Computations!$A$3)*Computations!$J$7*1/12,AND(A155&lt;=$X$16,$F$15&lt;&gt;"Excluding Below"),Computations!$A$7*Computations!$J$7*1/12,AND(A155&lt;=$X$16,$F$15="Excluding Below"),0),0)</f>
        <v>0</v>
      </c>
      <c r="P155" s="42"/>
      <c r="Q155" s="42"/>
      <c r="R155" s="42"/>
      <c r="S155" s="42">
        <f t="shared" si="8"/>
        <v>0</v>
      </c>
      <c r="T155" s="42"/>
      <c r="U155" s="42"/>
      <c r="V155" s="42"/>
      <c r="W155" s="42">
        <f t="shared" si="9"/>
        <v>0</v>
      </c>
      <c r="X155" s="42"/>
      <c r="Y155" s="42"/>
      <c r="Z155" s="42"/>
      <c r="AA155" s="40" t="str" cm="1">
        <f t="array" ref="AA155">_xlfn.IFS($A$51-A155=$X$17,"&lt;=Top of Module",A155=$X$16,"&lt;=Bottom of Module",A155=0,"&lt;=Bottom of Stone",AND($A$51-A155&lt;&gt;$X$17,A155&lt;&gt;$X$16,A155&lt;&gt;0),"")</f>
        <v/>
      </c>
      <c r="AB155" s="41"/>
      <c r="AC155" s="41"/>
      <c r="AD155" s="41"/>
      <c r="AE155" s="41"/>
      <c r="AF155" s="41"/>
    </row>
    <row r="156" spans="1:32" ht="15" customHeight="1" x14ac:dyDescent="0.25">
      <c r="A156" s="48" cm="1">
        <f t="array" ref="A156">_xlfn.IFS(A155&gt;1,A155-1,A155=1,0,A155=0,-999,A155=-999,0-999)</f>
        <v>-999</v>
      </c>
      <c r="B156" s="48"/>
      <c r="C156" s="48"/>
      <c r="D156" s="48"/>
      <c r="E156" s="47">
        <f t="shared" si="7"/>
        <v>0</v>
      </c>
      <c r="F156" s="47"/>
      <c r="G156" s="47"/>
      <c r="H156" s="42">
        <f t="shared" si="6"/>
        <v>0</v>
      </c>
      <c r="I156" s="42"/>
      <c r="J156" s="42"/>
      <c r="K156" s="42" cm="1">
        <f t="array" ref="K156">IF(A156&gt;=1,_xlfn.IFS($A$51-A156&lt;$X$17,0,AND($A$51-A156&gt;=$X$17,A156&gt;$X$16),$V$7*Computations!$I$3*1/12,A156&lt;=$X$16,0),0)</f>
        <v>0</v>
      </c>
      <c r="L156" s="42"/>
      <c r="M156" s="42"/>
      <c r="N156" s="42"/>
      <c r="O156" s="42" cm="1">
        <f t="array" ref="O156">IF(A156&gt;=1,_xlfn.IFS(AND($A$51-A156&lt;$X$17,$F$15="Excluding Above"),0,AND($A$51-A156&lt;$X$17,$F$15&lt;&gt;"Excluding Above"),Computations!$A$7*Computations!$J$7*1/12,AND($A$51-A156&gt;=$X$17,A156&gt;$X$16),(Computations!$A$7-Computations!$A$3)*Computations!$J$7*1/12,AND(A156&lt;=$X$16,$F$15&lt;&gt;"Excluding Below"),Computations!$A$7*Computations!$J$7*1/12,AND(A156&lt;=$X$16,$F$15="Excluding Below"),0),0)</f>
        <v>0</v>
      </c>
      <c r="P156" s="42"/>
      <c r="Q156" s="42"/>
      <c r="R156" s="42"/>
      <c r="S156" s="42">
        <f t="shared" si="8"/>
        <v>0</v>
      </c>
      <c r="T156" s="42"/>
      <c r="U156" s="42"/>
      <c r="V156" s="42"/>
      <c r="W156" s="42">
        <f t="shared" si="9"/>
        <v>0</v>
      </c>
      <c r="X156" s="42"/>
      <c r="Y156" s="42"/>
      <c r="Z156" s="42"/>
      <c r="AA156" s="40" t="str" cm="1">
        <f t="array" ref="AA156">_xlfn.IFS($A$51-A156=$X$17,"&lt;=Top of Module",A156=$X$16,"&lt;=Bottom of Module",A156=0,"&lt;=Bottom of Stone",AND($A$51-A156&lt;&gt;$X$17,A156&lt;&gt;$X$16,A156&lt;&gt;0),"")</f>
        <v/>
      </c>
      <c r="AB156" s="41"/>
      <c r="AC156" s="41"/>
      <c r="AD156" s="41"/>
      <c r="AE156" s="41"/>
      <c r="AF156" s="41"/>
    </row>
    <row r="157" spans="1:32" ht="15" customHeight="1" x14ac:dyDescent="0.25">
      <c r="A157" s="48" cm="1">
        <f t="array" ref="A157">_xlfn.IFS(A156&gt;1,A156-1,A156=1,0,A156=0,-999,A156=-999,0-999)</f>
        <v>-999</v>
      </c>
      <c r="B157" s="48"/>
      <c r="C157" s="48"/>
      <c r="D157" s="48"/>
      <c r="E157" s="47">
        <f t="shared" si="7"/>
        <v>0</v>
      </c>
      <c r="F157" s="47"/>
      <c r="G157" s="47"/>
      <c r="H157" s="42">
        <f t="shared" si="6"/>
        <v>0</v>
      </c>
      <c r="I157" s="42"/>
      <c r="J157" s="42"/>
      <c r="K157" s="42" cm="1">
        <f t="array" ref="K157">IF(A157&gt;=1,_xlfn.IFS($A$51-A157&lt;$X$17,0,AND($A$51-A157&gt;=$X$17,A157&gt;$X$16),$V$7*Computations!$I$3*1/12,A157&lt;=$X$16,0),0)</f>
        <v>0</v>
      </c>
      <c r="L157" s="42"/>
      <c r="M157" s="42"/>
      <c r="N157" s="42"/>
      <c r="O157" s="42" cm="1">
        <f t="array" ref="O157">IF(A157&gt;=1,_xlfn.IFS(AND($A$51-A157&lt;$X$17,$F$15="Excluding Above"),0,AND($A$51-A157&lt;$X$17,$F$15&lt;&gt;"Excluding Above"),Computations!$A$7*Computations!$J$7*1/12,AND($A$51-A157&gt;=$X$17,A157&gt;$X$16),(Computations!$A$7-Computations!$A$3)*Computations!$J$7*1/12,AND(A157&lt;=$X$16,$F$15&lt;&gt;"Excluding Below"),Computations!$A$7*Computations!$J$7*1/12,AND(A157&lt;=$X$16,$F$15="Excluding Below"),0),0)</f>
        <v>0</v>
      </c>
      <c r="P157" s="42"/>
      <c r="Q157" s="42"/>
      <c r="R157" s="42"/>
      <c r="S157" s="42">
        <f t="shared" si="8"/>
        <v>0</v>
      </c>
      <c r="T157" s="42"/>
      <c r="U157" s="42"/>
      <c r="V157" s="42"/>
      <c r="W157" s="42">
        <f t="shared" si="9"/>
        <v>0</v>
      </c>
      <c r="X157" s="42"/>
      <c r="Y157" s="42"/>
      <c r="Z157" s="42"/>
      <c r="AA157" s="40" t="str" cm="1">
        <f t="array" ref="AA157">_xlfn.IFS($A$51-A157=$X$17,"&lt;=Top of Module",A157=$X$16,"&lt;=Bottom of Module",A157=0,"&lt;=Bottom of Stone",AND($A$51-A157&lt;&gt;$X$17,A157&lt;&gt;$X$16,A157&lt;&gt;0),"")</f>
        <v/>
      </c>
      <c r="AB157" s="41"/>
      <c r="AC157" s="41"/>
      <c r="AD157" s="41"/>
      <c r="AE157" s="41"/>
      <c r="AF157" s="41"/>
    </row>
    <row r="158" spans="1:32" ht="15" customHeight="1" x14ac:dyDescent="0.25">
      <c r="A158" s="48" cm="1">
        <f t="array" ref="A158">_xlfn.IFS(A157&gt;1,A157-1,A157=1,0,A157=0,-999,A157=-999,0-999)</f>
        <v>-999</v>
      </c>
      <c r="B158" s="48"/>
      <c r="C158" s="48"/>
      <c r="D158" s="48"/>
      <c r="E158" s="47">
        <f t="shared" si="7"/>
        <v>0</v>
      </c>
      <c r="F158" s="47"/>
      <c r="G158" s="47"/>
      <c r="H158" s="42">
        <f t="shared" si="6"/>
        <v>0</v>
      </c>
      <c r="I158" s="42"/>
      <c r="J158" s="42"/>
      <c r="K158" s="42" cm="1">
        <f t="array" ref="K158">IF(A158&gt;=1,_xlfn.IFS($A$51-A158&lt;$X$17,0,AND($A$51-A158&gt;=$X$17,A158&gt;$X$16),$V$7*Computations!$I$3*1/12,A158&lt;=$X$16,0),0)</f>
        <v>0</v>
      </c>
      <c r="L158" s="42"/>
      <c r="M158" s="42"/>
      <c r="N158" s="42"/>
      <c r="O158" s="42" cm="1">
        <f t="array" ref="O158">IF(A158&gt;=1,_xlfn.IFS(AND($A$51-A158&lt;$X$17,$F$15="Excluding Above"),0,AND($A$51-A158&lt;$X$17,$F$15&lt;&gt;"Excluding Above"),Computations!$A$7*Computations!$J$7*1/12,AND($A$51-A158&gt;=$X$17,A158&gt;$X$16),(Computations!$A$7-Computations!$A$3)*Computations!$J$7*1/12,AND(A158&lt;=$X$16,$F$15&lt;&gt;"Excluding Below"),Computations!$A$7*Computations!$J$7*1/12,AND(A158&lt;=$X$16,$F$15="Excluding Below"),0),0)</f>
        <v>0</v>
      </c>
      <c r="P158" s="42"/>
      <c r="Q158" s="42"/>
      <c r="R158" s="42"/>
      <c r="S158" s="42">
        <f t="shared" si="8"/>
        <v>0</v>
      </c>
      <c r="T158" s="42"/>
      <c r="U158" s="42"/>
      <c r="V158" s="42"/>
      <c r="W158" s="42">
        <f t="shared" si="9"/>
        <v>0</v>
      </c>
      <c r="X158" s="42"/>
      <c r="Y158" s="42"/>
      <c r="Z158" s="42"/>
      <c r="AA158" s="40" t="str" cm="1">
        <f t="array" ref="AA158">_xlfn.IFS($A$51-A158=$X$17,"&lt;=Top of Module",A158=$X$16,"&lt;=Bottom of Module",A158=0,"&lt;=Bottom of Stone",AND($A$51-A158&lt;&gt;$X$17,A158&lt;&gt;$X$16,A158&lt;&gt;0),"")</f>
        <v/>
      </c>
      <c r="AB158" s="41"/>
      <c r="AC158" s="41"/>
      <c r="AD158" s="41"/>
      <c r="AE158" s="41"/>
      <c r="AF158" s="41"/>
    </row>
    <row r="159" spans="1:32" ht="15" customHeight="1" x14ac:dyDescent="0.25">
      <c r="A159" s="48" cm="1">
        <f t="array" ref="A159">_xlfn.IFS(A158&gt;1,A158-1,A158=1,0,A158=0,-999,A158=-999,0-999)</f>
        <v>-999</v>
      </c>
      <c r="B159" s="48"/>
      <c r="C159" s="48"/>
      <c r="D159" s="48"/>
      <c r="E159" s="47">
        <f t="shared" si="7"/>
        <v>0</v>
      </c>
      <c r="F159" s="47"/>
      <c r="G159" s="47"/>
      <c r="H159" s="42">
        <f t="shared" si="6"/>
        <v>0</v>
      </c>
      <c r="I159" s="42"/>
      <c r="J159" s="42"/>
      <c r="K159" s="42" cm="1">
        <f t="array" ref="K159">IF(A159&gt;=1,_xlfn.IFS($A$51-A159&lt;$X$17,0,AND($A$51-A159&gt;=$X$17,A159&gt;$X$16),$V$7*Computations!$I$3*1/12,A159&lt;=$X$16,0),0)</f>
        <v>0</v>
      </c>
      <c r="L159" s="42"/>
      <c r="M159" s="42"/>
      <c r="N159" s="42"/>
      <c r="O159" s="42" cm="1">
        <f t="array" ref="O159">IF(A159&gt;=1,_xlfn.IFS(AND($A$51-A159&lt;$X$17,$F$15="Excluding Above"),0,AND($A$51-A159&lt;$X$17,$F$15&lt;&gt;"Excluding Above"),Computations!$A$7*Computations!$J$7*1/12,AND($A$51-A159&gt;=$X$17,A159&gt;$X$16),(Computations!$A$7-Computations!$A$3)*Computations!$J$7*1/12,AND(A159&lt;=$X$16,$F$15&lt;&gt;"Excluding Below"),Computations!$A$7*Computations!$J$7*1/12,AND(A159&lt;=$X$16,$F$15="Excluding Below"),0),0)</f>
        <v>0</v>
      </c>
      <c r="P159" s="42"/>
      <c r="Q159" s="42"/>
      <c r="R159" s="42"/>
      <c r="S159" s="42">
        <f t="shared" si="8"/>
        <v>0</v>
      </c>
      <c r="T159" s="42"/>
      <c r="U159" s="42"/>
      <c r="V159" s="42"/>
      <c r="W159" s="42">
        <f t="shared" si="9"/>
        <v>0</v>
      </c>
      <c r="X159" s="42"/>
      <c r="Y159" s="42"/>
      <c r="Z159" s="42"/>
      <c r="AA159" s="40" t="str" cm="1">
        <f t="array" ref="AA159">_xlfn.IFS($A$51-A159=$X$17,"&lt;=Top of Module",A159=$X$16,"&lt;=Bottom of Module",A159=0,"&lt;=Bottom of Stone",AND($A$51-A159&lt;&gt;$X$17,A159&lt;&gt;$X$16,A159&lt;&gt;0),"")</f>
        <v/>
      </c>
      <c r="AB159" s="41"/>
      <c r="AC159" s="41"/>
      <c r="AD159" s="41"/>
      <c r="AE159" s="41"/>
      <c r="AF159" s="41"/>
    </row>
    <row r="160" spans="1:32" ht="15" customHeight="1" x14ac:dyDescent="0.25">
      <c r="A160" s="48" cm="1">
        <f t="array" ref="A160">_xlfn.IFS(A159&gt;1,A159-1,A159=1,0,A159=0,-999,A159=-999,0-999)</f>
        <v>-999</v>
      </c>
      <c r="B160" s="48"/>
      <c r="C160" s="48"/>
      <c r="D160" s="48"/>
      <c r="E160" s="47">
        <f t="shared" si="7"/>
        <v>0</v>
      </c>
      <c r="F160" s="47"/>
      <c r="G160" s="47"/>
      <c r="H160" s="42">
        <f t="shared" si="6"/>
        <v>0</v>
      </c>
      <c r="I160" s="42"/>
      <c r="J160" s="42"/>
      <c r="K160" s="42" cm="1">
        <f t="array" ref="K160">IF(A160&gt;=1,_xlfn.IFS($A$51-A160&lt;$X$17,0,AND($A$51-A160&gt;=$X$17,A160&gt;$X$16),$V$7*Computations!$I$3*1/12,A160&lt;=$X$16,0),0)</f>
        <v>0</v>
      </c>
      <c r="L160" s="42"/>
      <c r="M160" s="42"/>
      <c r="N160" s="42"/>
      <c r="O160" s="42" cm="1">
        <f t="array" ref="O160">IF(A160&gt;=1,_xlfn.IFS(AND($A$51-A160&lt;$X$17,$F$15="Excluding Above"),0,AND($A$51-A160&lt;$X$17,$F$15&lt;&gt;"Excluding Above"),Computations!$A$7*Computations!$J$7*1/12,AND($A$51-A160&gt;=$X$17,A160&gt;$X$16),(Computations!$A$7-Computations!$A$3)*Computations!$J$7*1/12,AND(A160&lt;=$X$16,$F$15&lt;&gt;"Excluding Below"),Computations!$A$7*Computations!$J$7*1/12,AND(A160&lt;=$X$16,$F$15="Excluding Below"),0),0)</f>
        <v>0</v>
      </c>
      <c r="P160" s="42"/>
      <c r="Q160" s="42"/>
      <c r="R160" s="42"/>
      <c r="S160" s="42">
        <f t="shared" si="8"/>
        <v>0</v>
      </c>
      <c r="T160" s="42"/>
      <c r="U160" s="42"/>
      <c r="V160" s="42"/>
      <c r="W160" s="42">
        <f t="shared" si="9"/>
        <v>0</v>
      </c>
      <c r="X160" s="42"/>
      <c r="Y160" s="42"/>
      <c r="Z160" s="42"/>
      <c r="AA160" s="40" t="str" cm="1">
        <f t="array" ref="AA160">_xlfn.IFS($A$51-A160=$X$17,"&lt;=Top of Module",A160=$X$16,"&lt;=Bottom of Module",A160=0,"&lt;=Bottom of Stone",AND($A$51-A160&lt;&gt;$X$17,A160&lt;&gt;$X$16,A160&lt;&gt;0),"")</f>
        <v/>
      </c>
      <c r="AB160" s="41"/>
      <c r="AC160" s="41"/>
      <c r="AD160" s="41"/>
      <c r="AE160" s="41"/>
      <c r="AF160" s="41"/>
    </row>
    <row r="161" spans="1:32" ht="15" customHeight="1" x14ac:dyDescent="0.25">
      <c r="A161" s="48" cm="1">
        <f t="array" ref="A161">_xlfn.IFS(A160&gt;1,A160-1,A160=1,0,A160=0,-999,A160=-999,0-999)</f>
        <v>-999</v>
      </c>
      <c r="B161" s="48"/>
      <c r="C161" s="48"/>
      <c r="D161" s="48"/>
      <c r="E161" s="47">
        <f t="shared" si="7"/>
        <v>0</v>
      </c>
      <c r="F161" s="47"/>
      <c r="G161" s="47"/>
      <c r="H161" s="42">
        <f t="shared" si="6"/>
        <v>0</v>
      </c>
      <c r="I161" s="42"/>
      <c r="J161" s="42"/>
      <c r="K161" s="42" cm="1">
        <f t="array" ref="K161">IF(A161&gt;=1,_xlfn.IFS($A$51-A161&lt;$X$17,0,AND($A$51-A161&gt;=$X$17,A161&gt;$X$16),$V$7*Computations!$I$3*1/12,A161&lt;=$X$16,0),0)</f>
        <v>0</v>
      </c>
      <c r="L161" s="42"/>
      <c r="M161" s="42"/>
      <c r="N161" s="42"/>
      <c r="O161" s="42" cm="1">
        <f t="array" ref="O161">IF(A161&gt;=1,_xlfn.IFS(AND($A$51-A161&lt;$X$17,$F$15="Excluding Above"),0,AND($A$51-A161&lt;$X$17,$F$15&lt;&gt;"Excluding Above"),Computations!$A$7*Computations!$J$7*1/12,AND($A$51-A161&gt;=$X$17,A161&gt;$X$16),(Computations!$A$7-Computations!$A$3)*Computations!$J$7*1/12,AND(A161&lt;=$X$16,$F$15&lt;&gt;"Excluding Below"),Computations!$A$7*Computations!$J$7*1/12,AND(A161&lt;=$X$16,$F$15="Excluding Below"),0),0)</f>
        <v>0</v>
      </c>
      <c r="P161" s="42"/>
      <c r="Q161" s="42"/>
      <c r="R161" s="42"/>
      <c r="S161" s="42">
        <f t="shared" si="8"/>
        <v>0</v>
      </c>
      <c r="T161" s="42"/>
      <c r="U161" s="42"/>
      <c r="V161" s="42"/>
      <c r="W161" s="42">
        <f t="shared" si="9"/>
        <v>0</v>
      </c>
      <c r="X161" s="42"/>
      <c r="Y161" s="42"/>
      <c r="Z161" s="42"/>
      <c r="AA161" s="40" t="str" cm="1">
        <f t="array" ref="AA161">_xlfn.IFS($A$51-A161=$X$17,"&lt;=Top of Module",A161=$X$16,"&lt;=Bottom of Module",A161=0,"&lt;=Bottom of Stone",AND($A$51-A161&lt;&gt;$X$17,A161&lt;&gt;$X$16,A161&lt;&gt;0),"")</f>
        <v/>
      </c>
      <c r="AB161" s="41"/>
      <c r="AC161" s="41"/>
      <c r="AD161" s="41"/>
      <c r="AE161" s="41"/>
      <c r="AF161" s="41"/>
    </row>
    <row r="162" spans="1:32" ht="15" customHeight="1" x14ac:dyDescent="0.25">
      <c r="A162" s="48" cm="1">
        <f t="array" ref="A162">_xlfn.IFS(A161&gt;1,A161-1,A161=1,0,A161=0,-999,A161=-999,0-999)</f>
        <v>-999</v>
      </c>
      <c r="B162" s="48"/>
      <c r="C162" s="48"/>
      <c r="D162" s="48"/>
      <c r="E162" s="47">
        <f t="shared" si="7"/>
        <v>0</v>
      </c>
      <c r="F162" s="47"/>
      <c r="G162" s="47"/>
      <c r="H162" s="42">
        <f t="shared" si="6"/>
        <v>0</v>
      </c>
      <c r="I162" s="42"/>
      <c r="J162" s="42"/>
      <c r="K162" s="42" cm="1">
        <f t="array" ref="K162">IF(A162&gt;=1,_xlfn.IFS($A$51-A162&lt;$X$17,0,AND($A$51-A162&gt;=$X$17,A162&gt;$X$16),$V$7*Computations!$I$3*1/12,A162&lt;=$X$16,0),0)</f>
        <v>0</v>
      </c>
      <c r="L162" s="42"/>
      <c r="M162" s="42"/>
      <c r="N162" s="42"/>
      <c r="O162" s="42" cm="1">
        <f t="array" ref="O162">IF(A162&gt;=1,_xlfn.IFS(AND($A$51-A162&lt;$X$17,$F$15="Excluding Above"),0,AND($A$51-A162&lt;$X$17,$F$15&lt;&gt;"Excluding Above"),Computations!$A$7*Computations!$J$7*1/12,AND($A$51-A162&gt;=$X$17,A162&gt;$X$16),(Computations!$A$7-Computations!$A$3)*Computations!$J$7*1/12,AND(A162&lt;=$X$16,$F$15&lt;&gt;"Excluding Below"),Computations!$A$7*Computations!$J$7*1/12,AND(A162&lt;=$X$16,$F$15="Excluding Below"),0),0)</f>
        <v>0</v>
      </c>
      <c r="P162" s="42"/>
      <c r="Q162" s="42"/>
      <c r="R162" s="42"/>
      <c r="S162" s="42">
        <f t="shared" si="8"/>
        <v>0</v>
      </c>
      <c r="T162" s="42"/>
      <c r="U162" s="42"/>
      <c r="V162" s="42"/>
      <c r="W162" s="42">
        <f t="shared" si="9"/>
        <v>0</v>
      </c>
      <c r="X162" s="42"/>
      <c r="Y162" s="42"/>
      <c r="Z162" s="42"/>
      <c r="AA162" s="40" t="str" cm="1">
        <f t="array" ref="AA162">_xlfn.IFS($A$51-A162=$X$17,"&lt;=Top of Module",A162=$X$16,"&lt;=Bottom of Module",A162=0,"&lt;=Bottom of Stone",AND($A$51-A162&lt;&gt;$X$17,A162&lt;&gt;$X$16,A162&lt;&gt;0),"")</f>
        <v/>
      </c>
      <c r="AB162" s="41"/>
      <c r="AC162" s="41"/>
      <c r="AD162" s="41"/>
      <c r="AE162" s="41"/>
      <c r="AF162" s="41"/>
    </row>
    <row r="163" spans="1:32" ht="15" customHeight="1" x14ac:dyDescent="0.25">
      <c r="A163" s="48" cm="1">
        <f t="array" ref="A163">_xlfn.IFS(A162&gt;1,A162-1,A162=1,0,A162=0,-999,A162=-999,0-999)</f>
        <v>-999</v>
      </c>
      <c r="B163" s="48"/>
      <c r="C163" s="48"/>
      <c r="D163" s="48"/>
      <c r="E163" s="47">
        <f t="shared" si="7"/>
        <v>0</v>
      </c>
      <c r="F163" s="47"/>
      <c r="G163" s="47"/>
      <c r="H163" s="42">
        <f t="shared" si="6"/>
        <v>0</v>
      </c>
      <c r="I163" s="42"/>
      <c r="J163" s="42"/>
      <c r="K163" s="42" cm="1">
        <f t="array" ref="K163">IF(A163&gt;=1,_xlfn.IFS($A$51-A163&lt;$X$17,0,AND($A$51-A163&gt;=$X$17,A163&gt;$X$16),$V$7*Computations!$I$3*1/12,A163&lt;=$X$16,0),0)</f>
        <v>0</v>
      </c>
      <c r="L163" s="42"/>
      <c r="M163" s="42"/>
      <c r="N163" s="42"/>
      <c r="O163" s="42" cm="1">
        <f t="array" ref="O163">IF(A163&gt;=1,_xlfn.IFS(AND($A$51-A163&lt;$X$17,$F$15="Excluding Above"),0,AND($A$51-A163&lt;$X$17,$F$15&lt;&gt;"Excluding Above"),Computations!$A$7*Computations!$J$7*1/12,AND($A$51-A163&gt;=$X$17,A163&gt;$X$16),(Computations!$A$7-Computations!$A$3)*Computations!$J$7*1/12,AND(A163&lt;=$X$16,$F$15&lt;&gt;"Excluding Below"),Computations!$A$7*Computations!$J$7*1/12,AND(A163&lt;=$X$16,$F$15="Excluding Below"),0),0)</f>
        <v>0</v>
      </c>
      <c r="P163" s="42"/>
      <c r="Q163" s="42"/>
      <c r="R163" s="42"/>
      <c r="S163" s="42">
        <f t="shared" si="8"/>
        <v>0</v>
      </c>
      <c r="T163" s="42"/>
      <c r="U163" s="42"/>
      <c r="V163" s="42"/>
      <c r="W163" s="42">
        <f t="shared" si="9"/>
        <v>0</v>
      </c>
      <c r="X163" s="42"/>
      <c r="Y163" s="42"/>
      <c r="Z163" s="42"/>
      <c r="AA163" s="40" t="str" cm="1">
        <f t="array" ref="AA163">_xlfn.IFS($A$51-A163=$X$17,"&lt;=Top of Module",A163=$X$16,"&lt;=Bottom of Module",A163=0,"&lt;=Bottom of Stone",AND($A$51-A163&lt;&gt;$X$17,A163&lt;&gt;$X$16,A163&lt;&gt;0),"")</f>
        <v/>
      </c>
      <c r="AB163" s="41"/>
      <c r="AC163" s="41"/>
      <c r="AD163" s="41"/>
      <c r="AE163" s="41"/>
      <c r="AF163" s="41"/>
    </row>
    <row r="164" spans="1:32" ht="15" customHeight="1" x14ac:dyDescent="0.25">
      <c r="A164" s="48" cm="1">
        <f t="array" ref="A164">_xlfn.IFS(A163&gt;1,A163-1,A163=1,0,A163=0,-999,A163=-999,0-999)</f>
        <v>-999</v>
      </c>
      <c r="B164" s="48"/>
      <c r="C164" s="48"/>
      <c r="D164" s="48"/>
      <c r="E164" s="47">
        <f t="shared" si="7"/>
        <v>0</v>
      </c>
      <c r="F164" s="47"/>
      <c r="G164" s="47"/>
      <c r="H164" s="42">
        <f t="shared" si="6"/>
        <v>0</v>
      </c>
      <c r="I164" s="42"/>
      <c r="J164" s="42"/>
      <c r="K164" s="42" cm="1">
        <f t="array" ref="K164">IF(A164&gt;=1,_xlfn.IFS($A$51-A164&lt;$X$17,0,AND($A$51-A164&gt;=$X$17,A164&gt;$X$16),$V$7*Computations!$I$3*1/12,A164&lt;=$X$16,0),0)</f>
        <v>0</v>
      </c>
      <c r="L164" s="42"/>
      <c r="M164" s="42"/>
      <c r="N164" s="42"/>
      <c r="O164" s="42" cm="1">
        <f t="array" ref="O164">IF(A164&gt;=1,_xlfn.IFS(AND($A$51-A164&lt;$X$17,$F$15="Excluding Above"),0,AND($A$51-A164&lt;$X$17,$F$15&lt;&gt;"Excluding Above"),Computations!$A$7*Computations!$J$7*1/12,AND($A$51-A164&gt;=$X$17,A164&gt;$X$16),(Computations!$A$7-Computations!$A$3)*Computations!$J$7*1/12,AND(A164&lt;=$X$16,$F$15&lt;&gt;"Excluding Below"),Computations!$A$7*Computations!$J$7*1/12,AND(A164&lt;=$X$16,$F$15="Excluding Below"),0),0)</f>
        <v>0</v>
      </c>
      <c r="P164" s="42"/>
      <c r="Q164" s="42"/>
      <c r="R164" s="42"/>
      <c r="S164" s="42">
        <f t="shared" si="8"/>
        <v>0</v>
      </c>
      <c r="T164" s="42"/>
      <c r="U164" s="42"/>
      <c r="V164" s="42"/>
      <c r="W164" s="42">
        <f t="shared" si="9"/>
        <v>0</v>
      </c>
      <c r="X164" s="42"/>
      <c r="Y164" s="42"/>
      <c r="Z164" s="42"/>
      <c r="AA164" s="40" t="str" cm="1">
        <f t="array" ref="AA164">_xlfn.IFS($A$51-A164=$X$17,"&lt;=Top of Module",A164=$X$16,"&lt;=Bottom of Module",A164=0,"&lt;=Bottom of Stone",AND($A$51-A164&lt;&gt;$X$17,A164&lt;&gt;$X$16,A164&lt;&gt;0),"")</f>
        <v/>
      </c>
      <c r="AB164" s="41"/>
      <c r="AC164" s="41"/>
      <c r="AD164" s="41"/>
      <c r="AE164" s="41"/>
      <c r="AF164" s="41"/>
    </row>
    <row r="165" spans="1:32" ht="15" customHeight="1" x14ac:dyDescent="0.25">
      <c r="A165" s="48" cm="1">
        <f t="array" ref="A165">_xlfn.IFS(A164&gt;1,A164-1,A164=1,0,A164=0,-999,A164=-999,0-999)</f>
        <v>-999</v>
      </c>
      <c r="B165" s="48"/>
      <c r="C165" s="48"/>
      <c r="D165" s="48"/>
      <c r="E165" s="47">
        <f t="shared" si="7"/>
        <v>0</v>
      </c>
      <c r="F165" s="47"/>
      <c r="G165" s="47"/>
      <c r="H165" s="42">
        <f t="shared" si="6"/>
        <v>0</v>
      </c>
      <c r="I165" s="42"/>
      <c r="J165" s="42"/>
      <c r="K165" s="42" cm="1">
        <f t="array" ref="K165">IF(A165&gt;=1,_xlfn.IFS($A$51-A165&lt;$X$17,0,AND($A$51-A165&gt;=$X$17,A165&gt;$X$16),$V$7*Computations!$I$3*1/12,A165&lt;=$X$16,0),0)</f>
        <v>0</v>
      </c>
      <c r="L165" s="42"/>
      <c r="M165" s="42"/>
      <c r="N165" s="42"/>
      <c r="O165" s="42" cm="1">
        <f t="array" ref="O165">IF(A165&gt;=1,_xlfn.IFS(AND($A$51-A165&lt;$X$17,$F$15="Excluding Above"),0,AND($A$51-A165&lt;$X$17,$F$15&lt;&gt;"Excluding Above"),Computations!$A$7*Computations!$J$7*1/12,AND($A$51-A165&gt;=$X$17,A165&gt;$X$16),(Computations!$A$7-Computations!$A$3)*Computations!$J$7*1/12,AND(A165&lt;=$X$16,$F$15&lt;&gt;"Excluding Below"),Computations!$A$7*Computations!$J$7*1/12,AND(A165&lt;=$X$16,$F$15="Excluding Below"),0),0)</f>
        <v>0</v>
      </c>
      <c r="P165" s="42"/>
      <c r="Q165" s="42"/>
      <c r="R165" s="42"/>
      <c r="S165" s="42">
        <f t="shared" si="8"/>
        <v>0</v>
      </c>
      <c r="T165" s="42"/>
      <c r="U165" s="42"/>
      <c r="V165" s="42"/>
      <c r="W165" s="42">
        <f t="shared" si="9"/>
        <v>0</v>
      </c>
      <c r="X165" s="42"/>
      <c r="Y165" s="42"/>
      <c r="Z165" s="42"/>
      <c r="AA165" s="40" t="str" cm="1">
        <f t="array" ref="AA165">_xlfn.IFS($A$51-A165=$X$17,"&lt;=Top of Module",A165=$X$16,"&lt;=Bottom of Module",A165=0,"&lt;=Bottom of Stone",AND($A$51-A165&lt;&gt;$X$17,A165&lt;&gt;$X$16,A165&lt;&gt;0),"")</f>
        <v/>
      </c>
      <c r="AB165" s="41"/>
      <c r="AC165" s="41"/>
      <c r="AD165" s="41"/>
      <c r="AE165" s="41"/>
      <c r="AF165" s="41"/>
    </row>
    <row r="166" spans="1:32" ht="15" customHeight="1" x14ac:dyDescent="0.25">
      <c r="A166" s="48" cm="1">
        <f t="array" ref="A166">_xlfn.IFS(A165&gt;1,A165-1,A165=1,0,A165=0,-999,A165=-999,0-999)</f>
        <v>-999</v>
      </c>
      <c r="B166" s="48"/>
      <c r="C166" s="48"/>
      <c r="D166" s="48"/>
      <c r="E166" s="47">
        <f t="shared" si="7"/>
        <v>0</v>
      </c>
      <c r="F166" s="47"/>
      <c r="G166" s="47"/>
      <c r="H166" s="42">
        <f t="shared" si="6"/>
        <v>0</v>
      </c>
      <c r="I166" s="42"/>
      <c r="J166" s="42"/>
      <c r="K166" s="42" cm="1">
        <f t="array" ref="K166">IF(A166&gt;=1,_xlfn.IFS($A$51-A166&lt;$X$17,0,AND($A$51-A166&gt;=$X$17,A166&gt;$X$16),$V$7*Computations!$I$3*1/12,A166&lt;=$X$16,0),0)</f>
        <v>0</v>
      </c>
      <c r="L166" s="42"/>
      <c r="M166" s="42"/>
      <c r="N166" s="42"/>
      <c r="O166" s="42" cm="1">
        <f t="array" ref="O166">IF(A166&gt;=1,_xlfn.IFS(AND($A$51-A166&lt;$X$17,$F$15="Excluding Above"),0,AND($A$51-A166&lt;$X$17,$F$15&lt;&gt;"Excluding Above"),Computations!$A$7*Computations!$J$7*1/12,AND($A$51-A166&gt;=$X$17,A166&gt;$X$16),(Computations!$A$7-Computations!$A$3)*Computations!$J$7*1/12,AND(A166&lt;=$X$16,$F$15&lt;&gt;"Excluding Below"),Computations!$A$7*Computations!$J$7*1/12,AND(A166&lt;=$X$16,$F$15="Excluding Below"),0),0)</f>
        <v>0</v>
      </c>
      <c r="P166" s="42"/>
      <c r="Q166" s="42"/>
      <c r="R166" s="42"/>
      <c r="S166" s="42">
        <f t="shared" si="8"/>
        <v>0</v>
      </c>
      <c r="T166" s="42"/>
      <c r="U166" s="42"/>
      <c r="V166" s="42"/>
      <c r="W166" s="42">
        <f t="shared" si="9"/>
        <v>0</v>
      </c>
      <c r="X166" s="42"/>
      <c r="Y166" s="42"/>
      <c r="Z166" s="42"/>
      <c r="AA166" s="40" t="str" cm="1">
        <f t="array" ref="AA166">_xlfn.IFS($A$51-A166=$X$17,"&lt;=Top of Module",A166=$X$16,"&lt;=Bottom of Module",A166=0,"&lt;=Bottom of Stone",AND($A$51-A166&lt;&gt;$X$17,A166&lt;&gt;$X$16,A166&lt;&gt;0),"")</f>
        <v/>
      </c>
      <c r="AB166" s="41"/>
      <c r="AC166" s="41"/>
      <c r="AD166" s="41"/>
      <c r="AE166" s="41"/>
      <c r="AF166" s="41"/>
    </row>
    <row r="167" spans="1:32" ht="15" customHeight="1" x14ac:dyDescent="0.25">
      <c r="A167" s="48" cm="1">
        <f t="array" ref="A167">_xlfn.IFS(A166&gt;1,A166-1,A166=1,0,A166=0,-999,A166=-999,0-999)</f>
        <v>-999</v>
      </c>
      <c r="B167" s="48"/>
      <c r="C167" s="48"/>
      <c r="D167" s="48"/>
      <c r="E167" s="47">
        <f t="shared" si="7"/>
        <v>0</v>
      </c>
      <c r="F167" s="47"/>
      <c r="G167" s="47"/>
      <c r="H167" s="42">
        <f t="shared" si="6"/>
        <v>0</v>
      </c>
      <c r="I167" s="42"/>
      <c r="J167" s="42"/>
      <c r="K167" s="42" cm="1">
        <f t="array" ref="K167">IF(A167&gt;=1,_xlfn.IFS($A$51-A167&lt;$X$17,0,AND($A$51-A167&gt;=$X$17,A167&gt;$X$16),$V$7*Computations!$I$3*1/12,A167&lt;=$X$16,0),0)</f>
        <v>0</v>
      </c>
      <c r="L167" s="42"/>
      <c r="M167" s="42"/>
      <c r="N167" s="42"/>
      <c r="O167" s="42" cm="1">
        <f t="array" ref="O167">IF(A167&gt;=1,_xlfn.IFS(AND($A$51-A167&lt;$X$17,$F$15="Excluding Above"),0,AND($A$51-A167&lt;$X$17,$F$15&lt;&gt;"Excluding Above"),Computations!$A$7*Computations!$J$7*1/12,AND($A$51-A167&gt;=$X$17,A167&gt;$X$16),(Computations!$A$7-Computations!$A$3)*Computations!$J$7*1/12,AND(A167&lt;=$X$16,$F$15&lt;&gt;"Excluding Below"),Computations!$A$7*Computations!$J$7*1/12,AND(A167&lt;=$X$16,$F$15="Excluding Below"),0),0)</f>
        <v>0</v>
      </c>
      <c r="P167" s="42"/>
      <c r="Q167" s="42"/>
      <c r="R167" s="42"/>
      <c r="S167" s="42">
        <f t="shared" si="8"/>
        <v>0</v>
      </c>
      <c r="T167" s="42"/>
      <c r="U167" s="42"/>
      <c r="V167" s="42"/>
      <c r="W167" s="42">
        <f t="shared" si="9"/>
        <v>0</v>
      </c>
      <c r="X167" s="42"/>
      <c r="Y167" s="42"/>
      <c r="Z167" s="42"/>
      <c r="AA167" s="40" t="str" cm="1">
        <f t="array" ref="AA167">_xlfn.IFS($A$51-A167=$X$17,"&lt;=Top of Module",A167=$X$16,"&lt;=Bottom of Module",A167=0,"&lt;=Bottom of Stone",AND($A$51-A167&lt;&gt;$X$17,A167&lt;&gt;$X$16,A167&lt;&gt;0),"")</f>
        <v/>
      </c>
      <c r="AB167" s="41"/>
      <c r="AC167" s="41"/>
      <c r="AD167" s="41"/>
      <c r="AE167" s="41"/>
      <c r="AF167" s="41"/>
    </row>
    <row r="168" spans="1:32" ht="15" customHeight="1" x14ac:dyDescent="0.25">
      <c r="A168" s="48" cm="1">
        <f t="array" ref="A168">_xlfn.IFS(A167&gt;1,A167-1,A167=1,0,A167=0,-999,A167=-999,0-999)</f>
        <v>-999</v>
      </c>
      <c r="B168" s="48"/>
      <c r="C168" s="48"/>
      <c r="D168" s="48"/>
      <c r="E168" s="47">
        <f t="shared" si="7"/>
        <v>0</v>
      </c>
      <c r="F168" s="47"/>
      <c r="G168" s="47"/>
      <c r="H168" s="42">
        <f t="shared" si="6"/>
        <v>0</v>
      </c>
      <c r="I168" s="42"/>
      <c r="J168" s="42"/>
      <c r="K168" s="42" cm="1">
        <f t="array" ref="K168">IF(A168&gt;=1,_xlfn.IFS($A$51-A168&lt;$X$17,0,AND($A$51-A168&gt;=$X$17,A168&gt;$X$16),$V$7*Computations!$I$3*1/12,A168&lt;=$X$16,0),0)</f>
        <v>0</v>
      </c>
      <c r="L168" s="42"/>
      <c r="M168" s="42"/>
      <c r="N168" s="42"/>
      <c r="O168" s="42" cm="1">
        <f t="array" ref="O168">IF(A168&gt;=1,_xlfn.IFS(AND($A$51-A168&lt;$X$17,$F$15="Excluding Above"),0,AND($A$51-A168&lt;$X$17,$F$15&lt;&gt;"Excluding Above"),Computations!$A$7*Computations!$J$7*1/12,AND($A$51-A168&gt;=$X$17,A168&gt;$X$16),(Computations!$A$7-Computations!$A$3)*Computations!$J$7*1/12,AND(A168&lt;=$X$16,$F$15&lt;&gt;"Excluding Below"),Computations!$A$7*Computations!$J$7*1/12,AND(A168&lt;=$X$16,$F$15="Excluding Below"),0),0)</f>
        <v>0</v>
      </c>
      <c r="P168" s="42"/>
      <c r="Q168" s="42"/>
      <c r="R168" s="42"/>
      <c r="S168" s="42">
        <f t="shared" si="8"/>
        <v>0</v>
      </c>
      <c r="T168" s="42"/>
      <c r="U168" s="42"/>
      <c r="V168" s="42"/>
      <c r="W168" s="42">
        <f t="shared" si="9"/>
        <v>0</v>
      </c>
      <c r="X168" s="42"/>
      <c r="Y168" s="42"/>
      <c r="Z168" s="42"/>
      <c r="AA168" s="40" t="str" cm="1">
        <f t="array" ref="AA168">_xlfn.IFS($A$51-A168=$X$17,"&lt;=Top of Module",A168=$X$16,"&lt;=Bottom of Module",A168=0,"&lt;=Bottom of Stone",AND($A$51-A168&lt;&gt;$X$17,A168&lt;&gt;$X$16,A168&lt;&gt;0),"")</f>
        <v/>
      </c>
      <c r="AB168" s="41"/>
      <c r="AC168" s="41"/>
      <c r="AD168" s="41"/>
      <c r="AE168" s="41"/>
      <c r="AF168" s="41"/>
    </row>
    <row r="169" spans="1:32" ht="15" customHeight="1" x14ac:dyDescent="0.25">
      <c r="A169" s="48" cm="1">
        <f t="array" ref="A169">_xlfn.IFS(A168&gt;1,A168-1,A168=1,0,A168=0,-999,A168=-999,0-999)</f>
        <v>-999</v>
      </c>
      <c r="B169" s="48"/>
      <c r="C169" s="48"/>
      <c r="D169" s="48"/>
      <c r="E169" s="47">
        <f t="shared" si="7"/>
        <v>0</v>
      </c>
      <c r="F169" s="47"/>
      <c r="G169" s="47"/>
      <c r="H169" s="42">
        <f t="shared" si="6"/>
        <v>0</v>
      </c>
      <c r="I169" s="42"/>
      <c r="J169" s="42"/>
      <c r="K169" s="42" cm="1">
        <f t="array" ref="K169">IF(A169&gt;=1,_xlfn.IFS($A$51-A169&lt;$X$17,0,AND($A$51-A169&gt;=$X$17,A169&gt;$X$16),$V$7*Computations!$I$3*1/12,A169&lt;=$X$16,0),0)</f>
        <v>0</v>
      </c>
      <c r="L169" s="42"/>
      <c r="M169" s="42"/>
      <c r="N169" s="42"/>
      <c r="O169" s="42" cm="1">
        <f t="array" ref="O169">IF(A169&gt;=1,_xlfn.IFS(AND($A$51-A169&lt;$X$17,$F$15="Excluding Above"),0,AND($A$51-A169&lt;$X$17,$F$15&lt;&gt;"Excluding Above"),Computations!$A$7*Computations!$J$7*1/12,AND($A$51-A169&gt;=$X$17,A169&gt;$X$16),(Computations!$A$7-Computations!$A$3)*Computations!$J$7*1/12,AND(A169&lt;=$X$16,$F$15&lt;&gt;"Excluding Below"),Computations!$A$7*Computations!$J$7*1/12,AND(A169&lt;=$X$16,$F$15="Excluding Below"),0),0)</f>
        <v>0</v>
      </c>
      <c r="P169" s="42"/>
      <c r="Q169" s="42"/>
      <c r="R169" s="42"/>
      <c r="S169" s="42">
        <f t="shared" si="8"/>
        <v>0</v>
      </c>
      <c r="T169" s="42"/>
      <c r="U169" s="42"/>
      <c r="V169" s="42"/>
      <c r="W169" s="42">
        <f t="shared" si="9"/>
        <v>0</v>
      </c>
      <c r="X169" s="42"/>
      <c r="Y169" s="42"/>
      <c r="Z169" s="42"/>
      <c r="AA169" s="40" t="str" cm="1">
        <f t="array" ref="AA169">_xlfn.IFS($A$51-A169=$X$17,"&lt;=Top of Module",A169=$X$16,"&lt;=Bottom of Module",A169=0,"&lt;=Bottom of Stone",AND($A$51-A169&lt;&gt;$X$17,A169&lt;&gt;$X$16,A169&lt;&gt;0),"")</f>
        <v/>
      </c>
      <c r="AB169" s="41"/>
      <c r="AC169" s="41"/>
      <c r="AD169" s="41"/>
      <c r="AE169" s="41"/>
      <c r="AF169" s="41"/>
    </row>
    <row r="170" spans="1:32" ht="15" customHeight="1" x14ac:dyDescent="0.25">
      <c r="A170" s="48" cm="1">
        <f t="array" ref="A170">_xlfn.IFS(A169&gt;1,A169-1,A169=1,0,A169=0,-999,A169=-999,0-999)</f>
        <v>-999</v>
      </c>
      <c r="B170" s="48"/>
      <c r="C170" s="48"/>
      <c r="D170" s="48"/>
      <c r="E170" s="47">
        <f t="shared" si="7"/>
        <v>0</v>
      </c>
      <c r="F170" s="47"/>
      <c r="G170" s="47"/>
      <c r="H170" s="42">
        <f t="shared" si="6"/>
        <v>0</v>
      </c>
      <c r="I170" s="42"/>
      <c r="J170" s="42"/>
      <c r="K170" s="42" cm="1">
        <f t="array" ref="K170">IF(A170&gt;=1,_xlfn.IFS($A$51-A170&lt;$X$17,0,AND($A$51-A170&gt;=$X$17,A170&gt;$X$16),$V$7*Computations!$I$3*1/12,A170&lt;=$X$16,0),0)</f>
        <v>0</v>
      </c>
      <c r="L170" s="42"/>
      <c r="M170" s="42"/>
      <c r="N170" s="42"/>
      <c r="O170" s="42" cm="1">
        <f t="array" ref="O170">IF(A170&gt;=1,_xlfn.IFS(AND($A$51-A170&lt;$X$17,$F$15="Excluding Above"),0,AND($A$51-A170&lt;$X$17,$F$15&lt;&gt;"Excluding Above"),Computations!$A$7*Computations!$J$7*1/12,AND($A$51-A170&gt;=$X$17,A170&gt;$X$16),(Computations!$A$7-Computations!$A$3)*Computations!$J$7*1/12,AND(A170&lt;=$X$16,$F$15&lt;&gt;"Excluding Below"),Computations!$A$7*Computations!$J$7*1/12,AND(A170&lt;=$X$16,$F$15="Excluding Below"),0),0)</f>
        <v>0</v>
      </c>
      <c r="P170" s="42"/>
      <c r="Q170" s="42"/>
      <c r="R170" s="42"/>
      <c r="S170" s="42">
        <f t="shared" si="8"/>
        <v>0</v>
      </c>
      <c r="T170" s="42"/>
      <c r="U170" s="42"/>
      <c r="V170" s="42"/>
      <c r="W170" s="42">
        <f t="shared" si="9"/>
        <v>0</v>
      </c>
      <c r="X170" s="42"/>
      <c r="Y170" s="42"/>
      <c r="Z170" s="42"/>
      <c r="AA170" s="40" t="str" cm="1">
        <f t="array" ref="AA170">_xlfn.IFS($A$51-A170=$X$17,"&lt;=Top of Module",A170=$X$16,"&lt;=Bottom of Module",A170=0,"&lt;=Bottom of Stone",AND($A$51-A170&lt;&gt;$X$17,A170&lt;&gt;$X$16,A170&lt;&gt;0),"")</f>
        <v/>
      </c>
      <c r="AB170" s="41"/>
      <c r="AC170" s="41"/>
      <c r="AD170" s="41"/>
      <c r="AE170" s="41"/>
      <c r="AF170" s="41"/>
    </row>
    <row r="171" spans="1:32" ht="15" customHeight="1" x14ac:dyDescent="0.25">
      <c r="A171" s="48" cm="1">
        <f t="array" ref="A171">_xlfn.IFS(A170&gt;1,A170-1,A170=1,0,A170=0,-999,A170=-999,0-999)</f>
        <v>-999</v>
      </c>
      <c r="B171" s="48"/>
      <c r="C171" s="48"/>
      <c r="D171" s="48"/>
      <c r="E171" s="47">
        <f t="shared" si="7"/>
        <v>0</v>
      </c>
      <c r="F171" s="47"/>
      <c r="G171" s="47"/>
      <c r="H171" s="42">
        <f t="shared" si="6"/>
        <v>0</v>
      </c>
      <c r="I171" s="42"/>
      <c r="J171" s="42"/>
      <c r="K171" s="42" cm="1">
        <f t="array" ref="K171">IF(A171&gt;=1,_xlfn.IFS($A$51-A171&lt;$X$17,0,AND($A$51-A171&gt;=$X$17,A171&gt;$X$16),$V$7*Computations!$I$3*1/12,A171&lt;=$X$16,0),0)</f>
        <v>0</v>
      </c>
      <c r="L171" s="42"/>
      <c r="M171" s="42"/>
      <c r="N171" s="42"/>
      <c r="O171" s="42" cm="1">
        <f t="array" ref="O171">IF(A171&gt;=1,_xlfn.IFS(AND($A$51-A171&lt;$X$17,$F$15="Excluding Above"),0,AND($A$51-A171&lt;$X$17,$F$15&lt;&gt;"Excluding Above"),Computations!$A$7*Computations!$J$7*1/12,AND($A$51-A171&gt;=$X$17,A171&gt;$X$16),(Computations!$A$7-Computations!$A$3)*Computations!$J$7*1/12,AND(A171&lt;=$X$16,$F$15&lt;&gt;"Excluding Below"),Computations!$A$7*Computations!$J$7*1/12,AND(A171&lt;=$X$16,$F$15="Excluding Below"),0),0)</f>
        <v>0</v>
      </c>
      <c r="P171" s="42"/>
      <c r="Q171" s="42"/>
      <c r="R171" s="42"/>
      <c r="S171" s="42">
        <f t="shared" si="8"/>
        <v>0</v>
      </c>
      <c r="T171" s="42"/>
      <c r="U171" s="42"/>
      <c r="V171" s="42"/>
      <c r="W171" s="42">
        <f t="shared" si="9"/>
        <v>0</v>
      </c>
      <c r="X171" s="42"/>
      <c r="Y171" s="42"/>
      <c r="Z171" s="42"/>
      <c r="AA171" s="40" t="str" cm="1">
        <f t="array" ref="AA171">_xlfn.IFS($A$51-A171=$X$17,"&lt;=Top of Module",A171=$X$16,"&lt;=Bottom of Module",A171=0,"&lt;=Bottom of Stone",AND($A$51-A171&lt;&gt;$X$17,A171&lt;&gt;$X$16,A171&lt;&gt;0),"")</f>
        <v/>
      </c>
      <c r="AB171" s="41"/>
      <c r="AC171" s="41"/>
      <c r="AD171" s="41"/>
      <c r="AE171" s="41"/>
      <c r="AF171" s="41"/>
    </row>
    <row r="172" spans="1:32" ht="15" customHeight="1" x14ac:dyDescent="0.25">
      <c r="A172" s="48" cm="1">
        <f t="array" ref="A172">_xlfn.IFS(A171&gt;1,A171-1,A171=1,0,A171=0,-999,A171=-999,0-999)</f>
        <v>-999</v>
      </c>
      <c r="B172" s="48"/>
      <c r="C172" s="48"/>
      <c r="D172" s="48"/>
      <c r="E172" s="47">
        <f>IF(A172&gt;=1,A172/12,0)</f>
        <v>0</v>
      </c>
      <c r="F172" s="47"/>
      <c r="G172" s="47"/>
      <c r="H172" s="42">
        <f t="shared" si="6"/>
        <v>0</v>
      </c>
      <c r="I172" s="42"/>
      <c r="J172" s="42"/>
      <c r="K172" s="42" cm="1">
        <f t="array" ref="K172">IF(A172&gt;=1,_xlfn.IFS($A$51-A172&lt;$X$17,0,AND($A$51-A172&gt;=$X$17,A172&gt;$X$16),$V$7*Computations!$I$3*1/12,A172&lt;=$X$16,0),0)</f>
        <v>0</v>
      </c>
      <c r="L172" s="42"/>
      <c r="M172" s="42"/>
      <c r="N172" s="42"/>
      <c r="O172" s="42" cm="1">
        <f t="array" ref="O172">IF(A172&gt;=1,_xlfn.IFS(AND($A$51-A172&lt;$X$17,$F$15="Excluding Above"),0,AND($A$51-A172&lt;$X$17,$F$15&lt;&gt;"Excluding Above"),Computations!$A$7*Computations!$J$7*1/12,AND($A$51-A172&gt;=$X$17,A172&gt;$X$16),(Computations!$A$7-Computations!$A$3)*Computations!$J$7*1/12,AND(A172&lt;=$X$16,$F$15&lt;&gt;"Excluding Below"),Computations!$A$7*Computations!$J$7*1/12,AND(A172&lt;=$X$16,$F$15="Excluding Below"),0),0)</f>
        <v>0</v>
      </c>
      <c r="P172" s="42"/>
      <c r="Q172" s="42"/>
      <c r="R172" s="42"/>
      <c r="S172" s="42">
        <f t="shared" si="8"/>
        <v>0</v>
      </c>
      <c r="T172" s="42"/>
      <c r="U172" s="42"/>
      <c r="V172" s="42"/>
      <c r="W172" s="42">
        <f t="shared" si="9"/>
        <v>0</v>
      </c>
      <c r="X172" s="42"/>
      <c r="Y172" s="42"/>
      <c r="Z172" s="42"/>
      <c r="AA172" s="40" t="str" cm="1">
        <f t="array" ref="AA172">_xlfn.IFS($A$51-A172=$X$17,"&lt;=Top of Module",A172=$X$16,"&lt;=Bottom of Module",A172=0,"&lt;=Bottom of Stone",AND($A$51-A172&lt;&gt;$X$17,A172&lt;&gt;$X$16,A172&lt;&gt;0),"")</f>
        <v/>
      </c>
      <c r="AB172" s="41"/>
      <c r="AC172" s="41"/>
      <c r="AD172" s="41"/>
      <c r="AE172" s="41"/>
      <c r="AF172" s="41"/>
    </row>
    <row r="173" spans="1:32" ht="15" customHeight="1" x14ac:dyDescent="0.25">
      <c r="A173" s="48" cm="1">
        <f t="array" ref="A173">_xlfn.IFS(A172&gt;1,A172-1,A172=1,0,A172=0,-999,A172=-999,0-999)</f>
        <v>-999</v>
      </c>
      <c r="B173" s="48"/>
      <c r="C173" s="48"/>
      <c r="D173" s="48"/>
      <c r="E173" s="47">
        <f t="shared" si="7"/>
        <v>0</v>
      </c>
      <c r="F173" s="47"/>
      <c r="G173" s="47"/>
      <c r="H173" s="42">
        <f t="shared" si="6"/>
        <v>0</v>
      </c>
      <c r="I173" s="42"/>
      <c r="J173" s="42"/>
      <c r="K173" s="42" cm="1">
        <f t="array" ref="K173">IF(A173&gt;=1,_xlfn.IFS($A$51-A173&lt;$X$17,0,AND($A$51-A173&gt;=$X$17,A173&gt;$X$16),$V$7*Computations!$I$3*1/12,A173&lt;=$X$16,0),0)</f>
        <v>0</v>
      </c>
      <c r="L173" s="42"/>
      <c r="M173" s="42"/>
      <c r="N173" s="42"/>
      <c r="O173" s="42" cm="1">
        <f t="array" ref="O173">IF(A173&gt;=1,_xlfn.IFS(AND($A$51-A173&lt;$X$17,$F$15="Excluding Above"),0,AND($A$51-A173&lt;$X$17,$F$15&lt;&gt;"Excluding Above"),Computations!$A$7*Computations!$J$7*1/12,AND($A$51-A173&gt;=$X$17,A173&gt;$X$16),(Computations!$A$7-Computations!$A$3)*Computations!$J$7*1/12,AND(A173&lt;=$X$16,$F$15&lt;&gt;"Excluding Below"),Computations!$A$7*Computations!$J$7*1/12,AND(A173&lt;=$X$16,$F$15="Excluding Below"),0),0)</f>
        <v>0</v>
      </c>
      <c r="P173" s="42"/>
      <c r="Q173" s="42"/>
      <c r="R173" s="42"/>
      <c r="S173" s="42">
        <f t="shared" si="8"/>
        <v>0</v>
      </c>
      <c r="T173" s="42"/>
      <c r="U173" s="42"/>
      <c r="V173" s="42"/>
      <c r="W173" s="42">
        <f t="shared" si="9"/>
        <v>0</v>
      </c>
      <c r="X173" s="42"/>
      <c r="Y173" s="42"/>
      <c r="Z173" s="42"/>
      <c r="AA173" s="40" t="str" cm="1">
        <f t="array" ref="AA173">_xlfn.IFS($A$51-A173=$X$17,"&lt;=Top of Module",A173=$X$16,"&lt;=Bottom of Module",A173=0,"&lt;=Bottom of Stone",AND($A$51-A173&lt;&gt;$X$17,A173&lt;&gt;$X$16,A173&lt;&gt;0),"")</f>
        <v/>
      </c>
      <c r="AB173" s="41"/>
      <c r="AC173" s="41"/>
      <c r="AD173" s="41"/>
      <c r="AE173" s="41"/>
      <c r="AF173" s="41"/>
    </row>
    <row r="174" spans="1:32" ht="15" customHeight="1" x14ac:dyDescent="0.25">
      <c r="A174" s="48" cm="1">
        <f t="array" ref="A174">_xlfn.IFS(A173&gt;1,A173-1,A173=1,0,A173=0,-999,A173=-999,0-999)</f>
        <v>-999</v>
      </c>
      <c r="B174" s="48"/>
      <c r="C174" s="48"/>
      <c r="D174" s="48"/>
      <c r="E174" s="47">
        <f t="shared" si="7"/>
        <v>0</v>
      </c>
      <c r="F174" s="47"/>
      <c r="G174" s="47"/>
      <c r="H174" s="42">
        <f t="shared" si="6"/>
        <v>0</v>
      </c>
      <c r="I174" s="42"/>
      <c r="J174" s="42"/>
      <c r="K174" s="42" cm="1">
        <f t="array" ref="K174">IF(A174&gt;=1,_xlfn.IFS($A$51-A174&lt;$X$17,0,AND($A$51-A174&gt;=$X$17,A174&gt;$X$16),$V$7*Computations!$I$3*1/12,A174&lt;=$X$16,0),0)</f>
        <v>0</v>
      </c>
      <c r="L174" s="42"/>
      <c r="M174" s="42"/>
      <c r="N174" s="42"/>
      <c r="O174" s="42" cm="1">
        <f t="array" ref="O174">IF(A174&gt;=1,_xlfn.IFS(AND($A$51-A174&lt;$X$17,$F$15="Excluding Above"),0,AND($A$51-A174&lt;$X$17,$F$15&lt;&gt;"Excluding Above"),Computations!$A$7*Computations!$J$7*1/12,AND($A$51-A174&gt;=$X$17,A174&gt;$X$16),(Computations!$A$7-Computations!$A$3)*Computations!$J$7*1/12,AND(A174&lt;=$X$16,$F$15&lt;&gt;"Excluding Below"),Computations!$A$7*Computations!$J$7*1/12,AND(A174&lt;=$X$16,$F$15="Excluding Below"),0),0)</f>
        <v>0</v>
      </c>
      <c r="P174" s="42"/>
      <c r="Q174" s="42"/>
      <c r="R174" s="42"/>
      <c r="S174" s="42">
        <f t="shared" si="8"/>
        <v>0</v>
      </c>
      <c r="T174" s="42"/>
      <c r="U174" s="42"/>
      <c r="V174" s="42"/>
      <c r="W174" s="42">
        <f t="shared" si="9"/>
        <v>0</v>
      </c>
      <c r="X174" s="42"/>
      <c r="Y174" s="42"/>
      <c r="Z174" s="42"/>
      <c r="AA174" s="40" t="str" cm="1">
        <f t="array" ref="AA174">_xlfn.IFS($A$51-A174=$X$17,"&lt;=Top of Module",A174=$X$16,"&lt;=Bottom of Module",A174=0,"&lt;=Bottom of Stone",AND($A$51-A174&lt;&gt;$X$17,A174&lt;&gt;$X$16,A174&lt;&gt;0),"")</f>
        <v/>
      </c>
      <c r="AB174" s="41"/>
      <c r="AC174" s="41"/>
      <c r="AD174" s="41"/>
      <c r="AE174" s="41"/>
      <c r="AF174" s="41"/>
    </row>
    <row r="175" spans="1:32" ht="15" customHeight="1" x14ac:dyDescent="0.25">
      <c r="A175" s="48" cm="1">
        <f t="array" ref="A175">_xlfn.IFS(A174&gt;1,A174-1,A174=1,0,A174=0,-999,A174=-999,0-999)</f>
        <v>-999</v>
      </c>
      <c r="B175" s="48"/>
      <c r="C175" s="48"/>
      <c r="D175" s="48"/>
      <c r="E175" s="47">
        <f t="shared" si="7"/>
        <v>0</v>
      </c>
      <c r="F175" s="47"/>
      <c r="G175" s="47"/>
      <c r="H175" s="42">
        <f t="shared" si="6"/>
        <v>0</v>
      </c>
      <c r="I175" s="42"/>
      <c r="J175" s="42"/>
      <c r="K175" s="42" cm="1">
        <f t="array" ref="K175">IF(A175&gt;=1,_xlfn.IFS($A$51-A175&lt;$X$17,0,AND($A$51-A175&gt;=$X$17,A175&gt;$X$16),$V$7*Computations!$I$3*1/12,A175&lt;=$X$16,0),0)</f>
        <v>0</v>
      </c>
      <c r="L175" s="42"/>
      <c r="M175" s="42"/>
      <c r="N175" s="42"/>
      <c r="O175" s="42" cm="1">
        <f t="array" ref="O175">IF(A175&gt;=1,_xlfn.IFS(AND($A$51-A175&lt;$X$17,$F$15="Excluding Above"),0,AND($A$51-A175&lt;$X$17,$F$15&lt;&gt;"Excluding Above"),Computations!$A$7*Computations!$J$7*1/12,AND($A$51-A175&gt;=$X$17,A175&gt;$X$16),(Computations!$A$7-Computations!$A$3)*Computations!$J$7*1/12,AND(A175&lt;=$X$16,$F$15&lt;&gt;"Excluding Below"),Computations!$A$7*Computations!$J$7*1/12,AND(A175&lt;=$X$16,$F$15="Excluding Below"),0),0)</f>
        <v>0</v>
      </c>
      <c r="P175" s="42"/>
      <c r="Q175" s="42"/>
      <c r="R175" s="42"/>
      <c r="S175" s="42">
        <f t="shared" si="8"/>
        <v>0</v>
      </c>
      <c r="T175" s="42"/>
      <c r="U175" s="42"/>
      <c r="V175" s="42"/>
      <c r="W175" s="42">
        <f t="shared" si="9"/>
        <v>0</v>
      </c>
      <c r="X175" s="42"/>
      <c r="Y175" s="42"/>
      <c r="Z175" s="42"/>
      <c r="AA175" s="40" t="str" cm="1">
        <f t="array" ref="AA175">_xlfn.IFS($A$51-A175=$X$17,"&lt;=Top of Module",A175=$X$16,"&lt;=Bottom of Module",A175=0,"&lt;=Bottom of Stone",AND($A$51-A175&lt;&gt;$X$17,A175&lt;&gt;$X$16,A175&lt;&gt;0),"")</f>
        <v/>
      </c>
      <c r="AB175" s="41"/>
      <c r="AC175" s="41"/>
      <c r="AD175" s="41"/>
      <c r="AE175" s="41"/>
      <c r="AF175" s="41"/>
    </row>
    <row r="176" spans="1:32" ht="15" customHeight="1" x14ac:dyDescent="0.25">
      <c r="A176" s="48" cm="1">
        <f t="array" ref="A176">_xlfn.IFS(A175&gt;1,A175-1,A175=1,0,A175=0,-999,A175=-999,0-999)</f>
        <v>-999</v>
      </c>
      <c r="B176" s="48"/>
      <c r="C176" s="48"/>
      <c r="D176" s="48"/>
      <c r="E176" s="47">
        <f t="shared" si="7"/>
        <v>0</v>
      </c>
      <c r="F176" s="47"/>
      <c r="G176" s="47"/>
      <c r="H176" s="42">
        <f t="shared" ref="H176:H239" si="10">IF(A176&gt;=0,$N$17+E176,0)</f>
        <v>0</v>
      </c>
      <c r="I176" s="42"/>
      <c r="J176" s="42"/>
      <c r="K176" s="42" cm="1">
        <f t="array" ref="K176">IF(A176&gt;=1,_xlfn.IFS($A$51-A176&lt;$X$17,0,AND($A$51-A176&gt;=$X$17,A176&gt;$X$16),$V$7*Computations!$I$3*1/12,A176&lt;=$X$16,0),0)</f>
        <v>0</v>
      </c>
      <c r="L176" s="42"/>
      <c r="M176" s="42"/>
      <c r="N176" s="42"/>
      <c r="O176" s="42" cm="1">
        <f t="array" ref="O176">IF(A176&gt;=1,_xlfn.IFS(AND($A$51-A176&lt;$X$17,$F$15="Excluding Above"),0,AND($A$51-A176&lt;$X$17,$F$15&lt;&gt;"Excluding Above"),Computations!$A$7*Computations!$J$7*1/12,AND($A$51-A176&gt;=$X$17,A176&gt;$X$16),(Computations!$A$7-Computations!$A$3)*Computations!$J$7*1/12,AND(A176&lt;=$X$16,$F$15&lt;&gt;"Excluding Below"),Computations!$A$7*Computations!$J$7*1/12,AND(A176&lt;=$X$16,$F$15="Excluding Below"),0),0)</f>
        <v>0</v>
      </c>
      <c r="P176" s="42"/>
      <c r="Q176" s="42"/>
      <c r="R176" s="42"/>
      <c r="S176" s="42">
        <f t="shared" si="8"/>
        <v>0</v>
      </c>
      <c r="T176" s="42"/>
      <c r="U176" s="42"/>
      <c r="V176" s="42"/>
      <c r="W176" s="42">
        <f t="shared" si="9"/>
        <v>0</v>
      </c>
      <c r="X176" s="42"/>
      <c r="Y176" s="42"/>
      <c r="Z176" s="42"/>
      <c r="AA176" s="40" t="str" cm="1">
        <f t="array" ref="AA176">_xlfn.IFS($A$51-A176=$X$17,"&lt;=Top of Module",A176=$X$16,"&lt;=Bottom of Module",A176=0,"&lt;=Bottom of Stone",AND($A$51-A176&lt;&gt;$X$17,A176&lt;&gt;$X$16,A176&lt;&gt;0),"")</f>
        <v/>
      </c>
      <c r="AB176" s="41"/>
      <c r="AC176" s="41"/>
      <c r="AD176" s="41"/>
      <c r="AE176" s="41"/>
      <c r="AF176" s="41"/>
    </row>
    <row r="177" spans="1:32" ht="15" customHeight="1" x14ac:dyDescent="0.25">
      <c r="A177" s="48" cm="1">
        <f t="array" ref="A177">_xlfn.IFS(A176&gt;1,A176-1,A176=1,0,A176=0,-999,A176=-999,0-999)</f>
        <v>-999</v>
      </c>
      <c r="B177" s="48"/>
      <c r="C177" s="48"/>
      <c r="D177" s="48"/>
      <c r="E177" s="47">
        <f t="shared" si="7"/>
        <v>0</v>
      </c>
      <c r="F177" s="47"/>
      <c r="G177" s="47"/>
      <c r="H177" s="42">
        <f t="shared" si="10"/>
        <v>0</v>
      </c>
      <c r="I177" s="42"/>
      <c r="J177" s="42"/>
      <c r="K177" s="42" cm="1">
        <f t="array" ref="K177">IF(A177&gt;=1,_xlfn.IFS($A$51-A177&lt;$X$17,0,AND($A$51-A177&gt;=$X$17,A177&gt;$X$16),$V$7*Computations!$I$3*1/12,A177&lt;=$X$16,0),0)</f>
        <v>0</v>
      </c>
      <c r="L177" s="42"/>
      <c r="M177" s="42"/>
      <c r="N177" s="42"/>
      <c r="O177" s="42" cm="1">
        <f t="array" ref="O177">IF(A177&gt;=1,_xlfn.IFS(AND($A$51-A177&lt;$X$17,$F$15="Excluding Above"),0,AND($A$51-A177&lt;$X$17,$F$15&lt;&gt;"Excluding Above"),Computations!$A$7*Computations!$J$7*1/12,AND($A$51-A177&gt;=$X$17,A177&gt;$X$16),(Computations!$A$7-Computations!$A$3)*Computations!$J$7*1/12,AND(A177&lt;=$X$16,$F$15&lt;&gt;"Excluding Below"),Computations!$A$7*Computations!$J$7*1/12,AND(A177&lt;=$X$16,$F$15="Excluding Below"),0),0)</f>
        <v>0</v>
      </c>
      <c r="P177" s="42"/>
      <c r="Q177" s="42"/>
      <c r="R177" s="42"/>
      <c r="S177" s="42">
        <f t="shared" si="8"/>
        <v>0</v>
      </c>
      <c r="T177" s="42"/>
      <c r="U177" s="42"/>
      <c r="V177" s="42"/>
      <c r="W177" s="42">
        <f t="shared" si="9"/>
        <v>0</v>
      </c>
      <c r="X177" s="42"/>
      <c r="Y177" s="42"/>
      <c r="Z177" s="42"/>
      <c r="AA177" s="40" t="str" cm="1">
        <f t="array" ref="AA177">_xlfn.IFS($A$51-A177=$X$17,"&lt;=Top of Module",A177=$X$16,"&lt;=Bottom of Module",A177=0,"&lt;=Bottom of Stone",AND($A$51-A177&lt;&gt;$X$17,A177&lt;&gt;$X$16,A177&lt;&gt;0),"")</f>
        <v/>
      </c>
      <c r="AB177" s="41"/>
      <c r="AC177" s="41"/>
      <c r="AD177" s="41"/>
      <c r="AE177" s="41"/>
      <c r="AF177" s="41"/>
    </row>
    <row r="178" spans="1:32" ht="15" customHeight="1" x14ac:dyDescent="0.25">
      <c r="A178" s="48" cm="1">
        <f t="array" ref="A178">_xlfn.IFS(A177&gt;1,A177-1,A177=1,0,A177=0,-999,A177=-999,0-999)</f>
        <v>-999</v>
      </c>
      <c r="B178" s="48"/>
      <c r="C178" s="48"/>
      <c r="D178" s="48"/>
      <c r="E178" s="47">
        <f t="shared" si="7"/>
        <v>0</v>
      </c>
      <c r="F178" s="47"/>
      <c r="G178" s="47"/>
      <c r="H178" s="42">
        <f t="shared" si="10"/>
        <v>0</v>
      </c>
      <c r="I178" s="42"/>
      <c r="J178" s="42"/>
      <c r="K178" s="42" cm="1">
        <f t="array" ref="K178">IF(A178&gt;=1,_xlfn.IFS($A$51-A178&lt;$X$17,0,AND($A$51-A178&gt;=$X$17,A178&gt;$X$16),$V$7*Computations!$I$3*1/12,A178&lt;=$X$16,0),0)</f>
        <v>0</v>
      </c>
      <c r="L178" s="42"/>
      <c r="M178" s="42"/>
      <c r="N178" s="42"/>
      <c r="O178" s="42" cm="1">
        <f t="array" ref="O178">IF(A178&gt;=1,_xlfn.IFS(AND($A$51-A178&lt;$X$17,$F$15="Excluding Above"),0,AND($A$51-A178&lt;$X$17,$F$15&lt;&gt;"Excluding Above"),Computations!$A$7*Computations!$J$7*1/12,AND($A$51-A178&gt;=$X$17,A178&gt;$X$16),(Computations!$A$7-Computations!$A$3)*Computations!$J$7*1/12,AND(A178&lt;=$X$16,$F$15&lt;&gt;"Excluding Below"),Computations!$A$7*Computations!$J$7*1/12,AND(A178&lt;=$X$16,$F$15="Excluding Below"),0),0)</f>
        <v>0</v>
      </c>
      <c r="P178" s="42"/>
      <c r="Q178" s="42"/>
      <c r="R178" s="42"/>
      <c r="S178" s="42">
        <f t="shared" si="8"/>
        <v>0</v>
      </c>
      <c r="T178" s="42"/>
      <c r="U178" s="42"/>
      <c r="V178" s="42"/>
      <c r="W178" s="42">
        <f t="shared" si="9"/>
        <v>0</v>
      </c>
      <c r="X178" s="42"/>
      <c r="Y178" s="42"/>
      <c r="Z178" s="42"/>
      <c r="AA178" s="40" t="str" cm="1">
        <f t="array" ref="AA178">_xlfn.IFS($A$51-A178=$X$17,"&lt;=Top of Module",A178=$X$16,"&lt;=Bottom of Module",A178=0,"&lt;=Bottom of Stone",AND($A$51-A178&lt;&gt;$X$17,A178&lt;&gt;$X$16,A178&lt;&gt;0),"")</f>
        <v/>
      </c>
      <c r="AB178" s="41"/>
      <c r="AC178" s="41"/>
      <c r="AD178" s="41"/>
      <c r="AE178" s="41"/>
      <c r="AF178" s="41"/>
    </row>
    <row r="179" spans="1:32" ht="15" customHeight="1" x14ac:dyDescent="0.25">
      <c r="A179" s="48" cm="1">
        <f t="array" ref="A179">_xlfn.IFS(A178&gt;1,A178-1,A178=1,0,A178=0,-999,A178=-999,0-999)</f>
        <v>-999</v>
      </c>
      <c r="B179" s="48"/>
      <c r="C179" s="48"/>
      <c r="D179" s="48"/>
      <c r="E179" s="47">
        <f t="shared" si="7"/>
        <v>0</v>
      </c>
      <c r="F179" s="47"/>
      <c r="G179" s="47"/>
      <c r="H179" s="42">
        <f t="shared" si="10"/>
        <v>0</v>
      </c>
      <c r="I179" s="42"/>
      <c r="J179" s="42"/>
      <c r="K179" s="42" cm="1">
        <f t="array" ref="K179">IF(A179&gt;=1,_xlfn.IFS($A$51-A179&lt;$X$17,0,AND($A$51-A179&gt;=$X$17,A179&gt;$X$16),$V$7*Computations!$I$3*1/12,A179&lt;=$X$16,0),0)</f>
        <v>0</v>
      </c>
      <c r="L179" s="42"/>
      <c r="M179" s="42"/>
      <c r="N179" s="42"/>
      <c r="O179" s="42" cm="1">
        <f t="array" ref="O179">IF(A179&gt;=1,_xlfn.IFS(AND($A$51-A179&lt;$X$17,$F$15="Excluding Above"),0,AND($A$51-A179&lt;$X$17,$F$15&lt;&gt;"Excluding Above"),Computations!$A$7*Computations!$J$7*1/12,AND($A$51-A179&gt;=$X$17,A179&gt;$X$16),(Computations!$A$7-Computations!$A$3)*Computations!$J$7*1/12,AND(A179&lt;=$X$16,$F$15&lt;&gt;"Excluding Below"),Computations!$A$7*Computations!$J$7*1/12,AND(A179&lt;=$X$16,$F$15="Excluding Below"),0),0)</f>
        <v>0</v>
      </c>
      <c r="P179" s="42"/>
      <c r="Q179" s="42"/>
      <c r="R179" s="42"/>
      <c r="S179" s="42">
        <f t="shared" si="8"/>
        <v>0</v>
      </c>
      <c r="T179" s="42"/>
      <c r="U179" s="42"/>
      <c r="V179" s="42"/>
      <c r="W179" s="42">
        <f t="shared" si="9"/>
        <v>0</v>
      </c>
      <c r="X179" s="42"/>
      <c r="Y179" s="42"/>
      <c r="Z179" s="42"/>
      <c r="AA179" s="40" t="str" cm="1">
        <f t="array" ref="AA179">_xlfn.IFS($A$51-A179=$X$17,"&lt;=Top of Module",A179=$X$16,"&lt;=Bottom of Module",A179=0,"&lt;=Bottom of Stone",AND($A$51-A179&lt;&gt;$X$17,A179&lt;&gt;$X$16,A179&lt;&gt;0),"")</f>
        <v/>
      </c>
      <c r="AB179" s="41"/>
      <c r="AC179" s="41"/>
      <c r="AD179" s="41"/>
      <c r="AE179" s="41"/>
      <c r="AF179" s="41"/>
    </row>
    <row r="180" spans="1:32" ht="15" customHeight="1" x14ac:dyDescent="0.25">
      <c r="A180" s="48" cm="1">
        <f t="array" ref="A180">_xlfn.IFS(A179&gt;1,A179-1,A179=1,0,A179=0,-999,A179=-999,0-999)</f>
        <v>-999</v>
      </c>
      <c r="B180" s="48"/>
      <c r="C180" s="48"/>
      <c r="D180" s="48"/>
      <c r="E180" s="47">
        <f t="shared" ref="E180:E243" si="11">IF(A180&gt;=1,A180/12,0)</f>
        <v>0</v>
      </c>
      <c r="F180" s="47"/>
      <c r="G180" s="47"/>
      <c r="H180" s="42">
        <f t="shared" si="10"/>
        <v>0</v>
      </c>
      <c r="I180" s="42"/>
      <c r="J180" s="42"/>
      <c r="K180" s="42" cm="1">
        <f t="array" ref="K180">IF(A180&gt;=1,_xlfn.IFS($A$51-A180&lt;$X$17,0,AND($A$51-A180&gt;=$X$17,A180&gt;$X$16),$V$7*Computations!$I$3*1/12,A180&lt;=$X$16,0),0)</f>
        <v>0</v>
      </c>
      <c r="L180" s="42"/>
      <c r="M180" s="42"/>
      <c r="N180" s="42"/>
      <c r="O180" s="42" cm="1">
        <f t="array" ref="O180">IF(A180&gt;=1,_xlfn.IFS(AND($A$51-A180&lt;$X$17,$F$15="Excluding Above"),0,AND($A$51-A180&lt;$X$17,$F$15&lt;&gt;"Excluding Above"),Computations!$A$7*Computations!$J$7*1/12,AND($A$51-A180&gt;=$X$17,A180&gt;$X$16),(Computations!$A$7-Computations!$A$3)*Computations!$J$7*1/12,AND(A180&lt;=$X$16,$F$15&lt;&gt;"Excluding Below"),Computations!$A$7*Computations!$J$7*1/12,AND(A180&lt;=$X$16,$F$15="Excluding Below"),0),0)</f>
        <v>0</v>
      </c>
      <c r="P180" s="42"/>
      <c r="Q180" s="42"/>
      <c r="R180" s="42"/>
      <c r="S180" s="42">
        <f t="shared" ref="S180:S243" si="12">IF(A180&gt;=1,O180+K180,0)</f>
        <v>0</v>
      </c>
      <c r="T180" s="42"/>
      <c r="U180" s="42"/>
      <c r="V180" s="42"/>
      <c r="W180" s="42">
        <f t="shared" ref="W180:W243" si="13">IF(A180&gt;=1,W181+S180,0)</f>
        <v>0</v>
      </c>
      <c r="X180" s="42"/>
      <c r="Y180" s="42"/>
      <c r="Z180" s="42"/>
      <c r="AA180" s="40" t="str" cm="1">
        <f t="array" ref="AA180">_xlfn.IFS($A$51-A180=$X$17,"&lt;=Top of Module",A180=$X$16,"&lt;=Bottom of Module",A180=0,"&lt;=Bottom of Stone",AND($A$51-A180&lt;&gt;$X$17,A180&lt;&gt;$X$16,A180&lt;&gt;0),"")</f>
        <v/>
      </c>
      <c r="AB180" s="41"/>
      <c r="AC180" s="41"/>
      <c r="AD180" s="41"/>
      <c r="AE180" s="41"/>
      <c r="AF180" s="41"/>
    </row>
    <row r="181" spans="1:32" ht="15" customHeight="1" x14ac:dyDescent="0.25">
      <c r="A181" s="48" cm="1">
        <f t="array" ref="A181">_xlfn.IFS(A180&gt;1,A180-1,A180=1,0,A180=0,-999,A180=-999,0-999)</f>
        <v>-999</v>
      </c>
      <c r="B181" s="48"/>
      <c r="C181" s="48"/>
      <c r="D181" s="48"/>
      <c r="E181" s="47">
        <f t="shared" si="11"/>
        <v>0</v>
      </c>
      <c r="F181" s="47"/>
      <c r="G181" s="47"/>
      <c r="H181" s="42">
        <f t="shared" si="10"/>
        <v>0</v>
      </c>
      <c r="I181" s="42"/>
      <c r="J181" s="42"/>
      <c r="K181" s="42" cm="1">
        <f t="array" ref="K181">IF(A181&gt;=1,_xlfn.IFS($A$51-A181&lt;$X$17,0,AND($A$51-A181&gt;=$X$17,A181&gt;$X$16),$V$7*Computations!$I$3*1/12,A181&lt;=$X$16,0),0)</f>
        <v>0</v>
      </c>
      <c r="L181" s="42"/>
      <c r="M181" s="42"/>
      <c r="N181" s="42"/>
      <c r="O181" s="42" cm="1">
        <f t="array" ref="O181">IF(A181&gt;=1,_xlfn.IFS(AND($A$51-A181&lt;$X$17,$F$15="Excluding Above"),0,AND($A$51-A181&lt;$X$17,$F$15&lt;&gt;"Excluding Above"),Computations!$A$7*Computations!$J$7*1/12,AND($A$51-A181&gt;=$X$17,A181&gt;$X$16),(Computations!$A$7-Computations!$A$3)*Computations!$J$7*1/12,AND(A181&lt;=$X$16,$F$15&lt;&gt;"Excluding Below"),Computations!$A$7*Computations!$J$7*1/12,AND(A181&lt;=$X$16,$F$15="Excluding Below"),0),0)</f>
        <v>0</v>
      </c>
      <c r="P181" s="42"/>
      <c r="Q181" s="42"/>
      <c r="R181" s="42"/>
      <c r="S181" s="42">
        <f t="shared" si="12"/>
        <v>0</v>
      </c>
      <c r="T181" s="42"/>
      <c r="U181" s="42"/>
      <c r="V181" s="42"/>
      <c r="W181" s="42">
        <f t="shared" si="13"/>
        <v>0</v>
      </c>
      <c r="X181" s="42"/>
      <c r="Y181" s="42"/>
      <c r="Z181" s="42"/>
      <c r="AA181" s="40" t="str" cm="1">
        <f t="array" ref="AA181">_xlfn.IFS($A$51-A181=$X$17,"&lt;=Top of Module",A181=$X$16,"&lt;=Bottom of Module",A181=0,"&lt;=Bottom of Stone",AND($A$51-A181&lt;&gt;$X$17,A181&lt;&gt;$X$16,A181&lt;&gt;0),"")</f>
        <v/>
      </c>
      <c r="AB181" s="41"/>
      <c r="AC181" s="41"/>
      <c r="AD181" s="41"/>
      <c r="AE181" s="41"/>
      <c r="AF181" s="41"/>
    </row>
    <row r="182" spans="1:32" ht="15" customHeight="1" x14ac:dyDescent="0.25">
      <c r="A182" s="48" cm="1">
        <f t="array" ref="A182">_xlfn.IFS(A181&gt;1,A181-1,A181=1,0,A181=0,-999,A181=-999,0-999)</f>
        <v>-999</v>
      </c>
      <c r="B182" s="48"/>
      <c r="C182" s="48"/>
      <c r="D182" s="48"/>
      <c r="E182" s="47">
        <f t="shared" si="11"/>
        <v>0</v>
      </c>
      <c r="F182" s="47"/>
      <c r="G182" s="47"/>
      <c r="H182" s="42">
        <f t="shared" si="10"/>
        <v>0</v>
      </c>
      <c r="I182" s="42"/>
      <c r="J182" s="42"/>
      <c r="K182" s="42" cm="1">
        <f t="array" ref="K182">IF(A182&gt;=1,_xlfn.IFS($A$51-A182&lt;$X$17,0,AND($A$51-A182&gt;=$X$17,A182&gt;$X$16),$V$7*Computations!$I$3*1/12,A182&lt;=$X$16,0),0)</f>
        <v>0</v>
      </c>
      <c r="L182" s="42"/>
      <c r="M182" s="42"/>
      <c r="N182" s="42"/>
      <c r="O182" s="42" cm="1">
        <f t="array" ref="O182">IF(A182&gt;=1,_xlfn.IFS(AND($A$51-A182&lt;$X$17,$F$15="Excluding Above"),0,AND($A$51-A182&lt;$X$17,$F$15&lt;&gt;"Excluding Above"),Computations!$A$7*Computations!$J$7*1/12,AND($A$51-A182&gt;=$X$17,A182&gt;$X$16),(Computations!$A$7-Computations!$A$3)*Computations!$J$7*1/12,AND(A182&lt;=$X$16,$F$15&lt;&gt;"Excluding Below"),Computations!$A$7*Computations!$J$7*1/12,AND(A182&lt;=$X$16,$F$15="Excluding Below"),0),0)</f>
        <v>0</v>
      </c>
      <c r="P182" s="42"/>
      <c r="Q182" s="42"/>
      <c r="R182" s="42"/>
      <c r="S182" s="42">
        <f t="shared" si="12"/>
        <v>0</v>
      </c>
      <c r="T182" s="42"/>
      <c r="U182" s="42"/>
      <c r="V182" s="42"/>
      <c r="W182" s="42">
        <f t="shared" si="13"/>
        <v>0</v>
      </c>
      <c r="X182" s="42"/>
      <c r="Y182" s="42"/>
      <c r="Z182" s="42"/>
      <c r="AA182" s="40" t="str" cm="1">
        <f t="array" ref="AA182">_xlfn.IFS($A$51-A182=$X$17,"&lt;=Top of Module",A182=$X$16,"&lt;=Bottom of Module",A182=0,"&lt;=Bottom of Stone",AND($A$51-A182&lt;&gt;$X$17,A182&lt;&gt;$X$16,A182&lt;&gt;0),"")</f>
        <v/>
      </c>
      <c r="AB182" s="41"/>
      <c r="AC182" s="41"/>
      <c r="AD182" s="41"/>
      <c r="AE182" s="41"/>
      <c r="AF182" s="41"/>
    </row>
    <row r="183" spans="1:32" ht="15" customHeight="1" x14ac:dyDescent="0.25">
      <c r="A183" s="48" cm="1">
        <f t="array" ref="A183">_xlfn.IFS(A182&gt;1,A182-1,A182=1,0,A182=0,-999,A182=-999,0-999)</f>
        <v>-999</v>
      </c>
      <c r="B183" s="48"/>
      <c r="C183" s="48"/>
      <c r="D183" s="48"/>
      <c r="E183" s="47">
        <f t="shared" si="11"/>
        <v>0</v>
      </c>
      <c r="F183" s="47"/>
      <c r="G183" s="47"/>
      <c r="H183" s="42">
        <f t="shared" si="10"/>
        <v>0</v>
      </c>
      <c r="I183" s="42"/>
      <c r="J183" s="42"/>
      <c r="K183" s="42" cm="1">
        <f t="array" ref="K183">IF(A183&gt;=1,_xlfn.IFS($A$51-A183&lt;$X$17,0,AND($A$51-A183&gt;=$X$17,A183&gt;$X$16),$V$7*Computations!$I$3*1/12,A183&lt;=$X$16,0),0)</f>
        <v>0</v>
      </c>
      <c r="L183" s="42"/>
      <c r="M183" s="42"/>
      <c r="N183" s="42"/>
      <c r="O183" s="42" cm="1">
        <f t="array" ref="O183">IF(A183&gt;=1,_xlfn.IFS(AND($A$51-A183&lt;$X$17,$F$15="Excluding Above"),0,AND($A$51-A183&lt;$X$17,$F$15&lt;&gt;"Excluding Above"),Computations!$A$7*Computations!$J$7*1/12,AND($A$51-A183&gt;=$X$17,A183&gt;$X$16),(Computations!$A$7-Computations!$A$3)*Computations!$J$7*1/12,AND(A183&lt;=$X$16,$F$15&lt;&gt;"Excluding Below"),Computations!$A$7*Computations!$J$7*1/12,AND(A183&lt;=$X$16,$F$15="Excluding Below"),0),0)</f>
        <v>0</v>
      </c>
      <c r="P183" s="42"/>
      <c r="Q183" s="42"/>
      <c r="R183" s="42"/>
      <c r="S183" s="42">
        <f t="shared" si="12"/>
        <v>0</v>
      </c>
      <c r="T183" s="42"/>
      <c r="U183" s="42"/>
      <c r="V183" s="42"/>
      <c r="W183" s="42">
        <f t="shared" si="13"/>
        <v>0</v>
      </c>
      <c r="X183" s="42"/>
      <c r="Y183" s="42"/>
      <c r="Z183" s="42"/>
      <c r="AA183" s="40" t="str" cm="1">
        <f t="array" ref="AA183">_xlfn.IFS($A$51-A183=$X$17,"&lt;=Top of Module",A183=$X$16,"&lt;=Bottom of Module",A183=0,"&lt;=Bottom of Stone",AND($A$51-A183&lt;&gt;$X$17,A183&lt;&gt;$X$16,A183&lt;&gt;0),"")</f>
        <v/>
      </c>
      <c r="AB183" s="41"/>
      <c r="AC183" s="41"/>
      <c r="AD183" s="41"/>
      <c r="AE183" s="41"/>
      <c r="AF183" s="41"/>
    </row>
    <row r="184" spans="1:32" ht="15" customHeight="1" x14ac:dyDescent="0.25">
      <c r="A184" s="48" cm="1">
        <f t="array" ref="A184">_xlfn.IFS(A183&gt;1,A183-1,A183=1,0,A183=0,-999,A183=-999,0-999)</f>
        <v>-999</v>
      </c>
      <c r="B184" s="48"/>
      <c r="C184" s="48"/>
      <c r="D184" s="48"/>
      <c r="E184" s="47">
        <f t="shared" si="11"/>
        <v>0</v>
      </c>
      <c r="F184" s="47"/>
      <c r="G184" s="47"/>
      <c r="H184" s="42">
        <f t="shared" si="10"/>
        <v>0</v>
      </c>
      <c r="I184" s="42"/>
      <c r="J184" s="42"/>
      <c r="K184" s="42" cm="1">
        <f t="array" ref="K184">IF(A184&gt;=1,_xlfn.IFS($A$51-A184&lt;$X$17,0,AND($A$51-A184&gt;=$X$17,A184&gt;$X$16),$V$7*Computations!$I$3*1/12,A184&lt;=$X$16,0),0)</f>
        <v>0</v>
      </c>
      <c r="L184" s="42"/>
      <c r="M184" s="42"/>
      <c r="N184" s="42"/>
      <c r="O184" s="42" cm="1">
        <f t="array" ref="O184">IF(A184&gt;=1,_xlfn.IFS(AND($A$51-A184&lt;$X$17,$F$15="Excluding Above"),0,AND($A$51-A184&lt;$X$17,$F$15&lt;&gt;"Excluding Above"),Computations!$A$7*Computations!$J$7*1/12,AND($A$51-A184&gt;=$X$17,A184&gt;$X$16),(Computations!$A$7-Computations!$A$3)*Computations!$J$7*1/12,AND(A184&lt;=$X$16,$F$15&lt;&gt;"Excluding Below"),Computations!$A$7*Computations!$J$7*1/12,AND(A184&lt;=$X$16,$F$15="Excluding Below"),0),0)</f>
        <v>0</v>
      </c>
      <c r="P184" s="42"/>
      <c r="Q184" s="42"/>
      <c r="R184" s="42"/>
      <c r="S184" s="42">
        <f t="shared" si="12"/>
        <v>0</v>
      </c>
      <c r="T184" s="42"/>
      <c r="U184" s="42"/>
      <c r="V184" s="42"/>
      <c r="W184" s="42">
        <f t="shared" si="13"/>
        <v>0</v>
      </c>
      <c r="X184" s="42"/>
      <c r="Y184" s="42"/>
      <c r="Z184" s="42"/>
      <c r="AA184" s="40" t="str" cm="1">
        <f t="array" ref="AA184">_xlfn.IFS($A$51-A184=$X$17,"&lt;=Top of Module",A184=$X$16,"&lt;=Bottom of Module",A184=0,"&lt;=Bottom of Stone",AND($A$51-A184&lt;&gt;$X$17,A184&lt;&gt;$X$16,A184&lt;&gt;0),"")</f>
        <v/>
      </c>
      <c r="AB184" s="41"/>
      <c r="AC184" s="41"/>
      <c r="AD184" s="41"/>
      <c r="AE184" s="41"/>
      <c r="AF184" s="41"/>
    </row>
    <row r="185" spans="1:32" ht="15" customHeight="1" x14ac:dyDescent="0.25">
      <c r="A185" s="48" cm="1">
        <f t="array" ref="A185">_xlfn.IFS(A184&gt;1,A184-1,A184=1,0,A184=0,-999,A184=-999,0-999)</f>
        <v>-999</v>
      </c>
      <c r="B185" s="48"/>
      <c r="C185" s="48"/>
      <c r="D185" s="48"/>
      <c r="E185" s="47">
        <f t="shared" si="11"/>
        <v>0</v>
      </c>
      <c r="F185" s="47"/>
      <c r="G185" s="47"/>
      <c r="H185" s="42">
        <f t="shared" si="10"/>
        <v>0</v>
      </c>
      <c r="I185" s="42"/>
      <c r="J185" s="42"/>
      <c r="K185" s="42" cm="1">
        <f t="array" ref="K185">IF(A185&gt;=1,_xlfn.IFS($A$51-A185&lt;$X$17,0,AND($A$51-A185&gt;=$X$17,A185&gt;$X$16),$V$7*Computations!$I$3*1/12,A185&lt;=$X$16,0),0)</f>
        <v>0</v>
      </c>
      <c r="L185" s="42"/>
      <c r="M185" s="42"/>
      <c r="N185" s="42"/>
      <c r="O185" s="42" cm="1">
        <f t="array" ref="O185">IF(A185&gt;=1,_xlfn.IFS(AND($A$51-A185&lt;$X$17,$F$15="Excluding Above"),0,AND($A$51-A185&lt;$X$17,$F$15&lt;&gt;"Excluding Above"),Computations!$A$7*Computations!$J$7*1/12,AND($A$51-A185&gt;=$X$17,A185&gt;$X$16),(Computations!$A$7-Computations!$A$3)*Computations!$J$7*1/12,AND(A185&lt;=$X$16,$F$15&lt;&gt;"Excluding Below"),Computations!$A$7*Computations!$J$7*1/12,AND(A185&lt;=$X$16,$F$15="Excluding Below"),0),0)</f>
        <v>0</v>
      </c>
      <c r="P185" s="42"/>
      <c r="Q185" s="42"/>
      <c r="R185" s="42"/>
      <c r="S185" s="42">
        <f t="shared" si="12"/>
        <v>0</v>
      </c>
      <c r="T185" s="42"/>
      <c r="U185" s="42"/>
      <c r="V185" s="42"/>
      <c r="W185" s="42">
        <f t="shared" si="13"/>
        <v>0</v>
      </c>
      <c r="X185" s="42"/>
      <c r="Y185" s="42"/>
      <c r="Z185" s="42"/>
      <c r="AA185" s="40" t="str" cm="1">
        <f t="array" ref="AA185">_xlfn.IFS($A$51-A185=$X$17,"&lt;=Top of Module",A185=$X$16,"&lt;=Bottom of Module",A185=0,"&lt;=Bottom of Stone",AND($A$51-A185&lt;&gt;$X$17,A185&lt;&gt;$X$16,A185&lt;&gt;0),"")</f>
        <v/>
      </c>
      <c r="AB185" s="41"/>
      <c r="AC185" s="41"/>
      <c r="AD185" s="41"/>
      <c r="AE185" s="41"/>
      <c r="AF185" s="41"/>
    </row>
    <row r="186" spans="1:32" ht="15" customHeight="1" x14ac:dyDescent="0.25">
      <c r="A186" s="48" cm="1">
        <f t="array" ref="A186">_xlfn.IFS(A185&gt;1,A185-1,A185=1,0,A185=0,-999,A185=-999,0-999)</f>
        <v>-999</v>
      </c>
      <c r="B186" s="48"/>
      <c r="C186" s="48"/>
      <c r="D186" s="48"/>
      <c r="E186" s="47">
        <f t="shared" si="11"/>
        <v>0</v>
      </c>
      <c r="F186" s="47"/>
      <c r="G186" s="47"/>
      <c r="H186" s="42">
        <f t="shared" si="10"/>
        <v>0</v>
      </c>
      <c r="I186" s="42"/>
      <c r="J186" s="42"/>
      <c r="K186" s="42" cm="1">
        <f t="array" ref="K186">IF(A186&gt;=1,_xlfn.IFS($A$51-A186&lt;$X$17,0,AND($A$51-A186&gt;=$X$17,A186&gt;$X$16),$V$7*Computations!$I$3*1/12,A186&lt;=$X$16,0),0)</f>
        <v>0</v>
      </c>
      <c r="L186" s="42"/>
      <c r="M186" s="42"/>
      <c r="N186" s="42"/>
      <c r="O186" s="42" cm="1">
        <f t="array" ref="O186">IF(A186&gt;=1,_xlfn.IFS(AND($A$51-A186&lt;$X$17,$F$15="Excluding Above"),0,AND($A$51-A186&lt;$X$17,$F$15&lt;&gt;"Excluding Above"),Computations!$A$7*Computations!$J$7*1/12,AND($A$51-A186&gt;=$X$17,A186&gt;$X$16),(Computations!$A$7-Computations!$A$3)*Computations!$J$7*1/12,AND(A186&lt;=$X$16,$F$15&lt;&gt;"Excluding Below"),Computations!$A$7*Computations!$J$7*1/12,AND(A186&lt;=$X$16,$F$15="Excluding Below"),0),0)</f>
        <v>0</v>
      </c>
      <c r="P186" s="42"/>
      <c r="Q186" s="42"/>
      <c r="R186" s="42"/>
      <c r="S186" s="42">
        <f t="shared" si="12"/>
        <v>0</v>
      </c>
      <c r="T186" s="42"/>
      <c r="U186" s="42"/>
      <c r="V186" s="42"/>
      <c r="W186" s="42">
        <f t="shared" si="13"/>
        <v>0</v>
      </c>
      <c r="X186" s="42"/>
      <c r="Y186" s="42"/>
      <c r="Z186" s="42"/>
      <c r="AA186" s="40" t="str" cm="1">
        <f t="array" ref="AA186">_xlfn.IFS($A$51-A186=$X$17,"&lt;=Top of Module",A186=$X$16,"&lt;=Bottom of Module",A186=0,"&lt;=Bottom of Stone",AND($A$51-A186&lt;&gt;$X$17,A186&lt;&gt;$X$16,A186&lt;&gt;0),"")</f>
        <v/>
      </c>
      <c r="AB186" s="41"/>
      <c r="AC186" s="41"/>
      <c r="AD186" s="41"/>
      <c r="AE186" s="41"/>
      <c r="AF186" s="41"/>
    </row>
    <row r="187" spans="1:32" ht="15" customHeight="1" x14ac:dyDescent="0.25">
      <c r="A187" s="48" cm="1">
        <f t="array" ref="A187">_xlfn.IFS(A186&gt;1,A186-1,A186=1,0,A186=0,-999,A186=-999,0-999)</f>
        <v>-999</v>
      </c>
      <c r="B187" s="48"/>
      <c r="C187" s="48"/>
      <c r="D187" s="48"/>
      <c r="E187" s="47">
        <f t="shared" si="11"/>
        <v>0</v>
      </c>
      <c r="F187" s="47"/>
      <c r="G187" s="47"/>
      <c r="H187" s="42">
        <f t="shared" si="10"/>
        <v>0</v>
      </c>
      <c r="I187" s="42"/>
      <c r="J187" s="42"/>
      <c r="K187" s="42" cm="1">
        <f t="array" ref="K187">IF(A187&gt;=1,_xlfn.IFS($A$51-A187&lt;$X$17,0,AND($A$51-A187&gt;=$X$17,A187&gt;$X$16),$V$7*Computations!$I$3*1/12,A187&lt;=$X$16,0),0)</f>
        <v>0</v>
      </c>
      <c r="L187" s="42"/>
      <c r="M187" s="42"/>
      <c r="N187" s="42"/>
      <c r="O187" s="42" cm="1">
        <f t="array" ref="O187">IF(A187&gt;=1,_xlfn.IFS(AND($A$51-A187&lt;$X$17,$F$15="Excluding Above"),0,AND($A$51-A187&lt;$X$17,$F$15&lt;&gt;"Excluding Above"),Computations!$A$7*Computations!$J$7*1/12,AND($A$51-A187&gt;=$X$17,A187&gt;$X$16),(Computations!$A$7-Computations!$A$3)*Computations!$J$7*1/12,AND(A187&lt;=$X$16,$F$15&lt;&gt;"Excluding Below"),Computations!$A$7*Computations!$J$7*1/12,AND(A187&lt;=$X$16,$F$15="Excluding Below"),0),0)</f>
        <v>0</v>
      </c>
      <c r="P187" s="42"/>
      <c r="Q187" s="42"/>
      <c r="R187" s="42"/>
      <c r="S187" s="42">
        <f t="shared" si="12"/>
        <v>0</v>
      </c>
      <c r="T187" s="42"/>
      <c r="U187" s="42"/>
      <c r="V187" s="42"/>
      <c r="W187" s="42">
        <f t="shared" si="13"/>
        <v>0</v>
      </c>
      <c r="X187" s="42"/>
      <c r="Y187" s="42"/>
      <c r="Z187" s="42"/>
      <c r="AA187" s="40" t="str" cm="1">
        <f t="array" ref="AA187">_xlfn.IFS($A$51-A187=$X$17,"&lt;=Top of Module",A187=$X$16,"&lt;=Bottom of Module",A187=0,"&lt;=Bottom of Stone",AND($A$51-A187&lt;&gt;$X$17,A187&lt;&gt;$X$16,A187&lt;&gt;0),"")</f>
        <v/>
      </c>
      <c r="AB187" s="41"/>
      <c r="AC187" s="41"/>
      <c r="AD187" s="41"/>
      <c r="AE187" s="41"/>
      <c r="AF187" s="41"/>
    </row>
    <row r="188" spans="1:32" ht="15" customHeight="1" x14ac:dyDescent="0.25">
      <c r="A188" s="48" cm="1">
        <f t="array" ref="A188">_xlfn.IFS(A187&gt;1,A187-1,A187=1,0,A187=0,-999,A187=-999,0-999)</f>
        <v>-999</v>
      </c>
      <c r="B188" s="48"/>
      <c r="C188" s="48"/>
      <c r="D188" s="48"/>
      <c r="E188" s="47">
        <f t="shared" si="11"/>
        <v>0</v>
      </c>
      <c r="F188" s="47"/>
      <c r="G188" s="47"/>
      <c r="H188" s="42">
        <f t="shared" si="10"/>
        <v>0</v>
      </c>
      <c r="I188" s="42"/>
      <c r="J188" s="42"/>
      <c r="K188" s="42" cm="1">
        <f t="array" ref="K188">IF(A188&gt;=1,_xlfn.IFS($A$51-A188&lt;$X$17,0,AND($A$51-A188&gt;=$X$17,A188&gt;$X$16),$V$7*Computations!$I$3*1/12,A188&lt;=$X$16,0),0)</f>
        <v>0</v>
      </c>
      <c r="L188" s="42"/>
      <c r="M188" s="42"/>
      <c r="N188" s="42"/>
      <c r="O188" s="42" cm="1">
        <f t="array" ref="O188">IF(A188&gt;=1,_xlfn.IFS(AND($A$51-A188&lt;$X$17,$F$15="Excluding Above"),0,AND($A$51-A188&lt;$X$17,$F$15&lt;&gt;"Excluding Above"),Computations!$A$7*Computations!$J$7*1/12,AND($A$51-A188&gt;=$X$17,A188&gt;$X$16),(Computations!$A$7-Computations!$A$3)*Computations!$J$7*1/12,AND(A188&lt;=$X$16,$F$15&lt;&gt;"Excluding Below"),Computations!$A$7*Computations!$J$7*1/12,AND(A188&lt;=$X$16,$F$15="Excluding Below"),0),0)</f>
        <v>0</v>
      </c>
      <c r="P188" s="42"/>
      <c r="Q188" s="42"/>
      <c r="R188" s="42"/>
      <c r="S188" s="42">
        <f t="shared" si="12"/>
        <v>0</v>
      </c>
      <c r="T188" s="42"/>
      <c r="U188" s="42"/>
      <c r="V188" s="42"/>
      <c r="W188" s="42">
        <f t="shared" si="13"/>
        <v>0</v>
      </c>
      <c r="X188" s="42"/>
      <c r="Y188" s="42"/>
      <c r="Z188" s="42"/>
      <c r="AA188" s="40" t="str" cm="1">
        <f t="array" ref="AA188">_xlfn.IFS($A$51-A188=$X$17,"&lt;=Top of Module",A188=$X$16,"&lt;=Bottom of Module",A188=0,"&lt;=Bottom of Stone",AND($A$51-A188&lt;&gt;$X$17,A188&lt;&gt;$X$16,A188&lt;&gt;0),"")</f>
        <v/>
      </c>
      <c r="AB188" s="41"/>
      <c r="AC188" s="41"/>
      <c r="AD188" s="41"/>
      <c r="AE188" s="41"/>
      <c r="AF188" s="41"/>
    </row>
    <row r="189" spans="1:32" ht="15" customHeight="1" x14ac:dyDescent="0.25">
      <c r="A189" s="48" cm="1">
        <f t="array" ref="A189">_xlfn.IFS(A188&gt;1,A188-1,A188=1,0,A188=0,-999,A188=-999,0-999)</f>
        <v>-999</v>
      </c>
      <c r="B189" s="48"/>
      <c r="C189" s="48"/>
      <c r="D189" s="48"/>
      <c r="E189" s="47">
        <f t="shared" si="11"/>
        <v>0</v>
      </c>
      <c r="F189" s="47"/>
      <c r="G189" s="47"/>
      <c r="H189" s="42">
        <f t="shared" si="10"/>
        <v>0</v>
      </c>
      <c r="I189" s="42"/>
      <c r="J189" s="42"/>
      <c r="K189" s="42" cm="1">
        <f t="array" ref="K189">IF(A189&gt;=1,_xlfn.IFS($A$51-A189&lt;$X$17,0,AND($A$51-A189&gt;=$X$17,A189&gt;$X$16),$V$7*Computations!$I$3*1/12,A189&lt;=$X$16,0),0)</f>
        <v>0</v>
      </c>
      <c r="L189" s="42"/>
      <c r="M189" s="42"/>
      <c r="N189" s="42"/>
      <c r="O189" s="42" cm="1">
        <f t="array" ref="O189">IF(A189&gt;=1,_xlfn.IFS(AND($A$51-A189&lt;$X$17,$F$15="Excluding Above"),0,AND($A$51-A189&lt;$X$17,$F$15&lt;&gt;"Excluding Above"),Computations!$A$7*Computations!$J$7*1/12,AND($A$51-A189&gt;=$X$17,A189&gt;$X$16),(Computations!$A$7-Computations!$A$3)*Computations!$J$7*1/12,AND(A189&lt;=$X$16,$F$15&lt;&gt;"Excluding Below"),Computations!$A$7*Computations!$J$7*1/12,AND(A189&lt;=$X$16,$F$15="Excluding Below"),0),0)</f>
        <v>0</v>
      </c>
      <c r="P189" s="42"/>
      <c r="Q189" s="42"/>
      <c r="R189" s="42"/>
      <c r="S189" s="42">
        <f t="shared" si="12"/>
        <v>0</v>
      </c>
      <c r="T189" s="42"/>
      <c r="U189" s="42"/>
      <c r="V189" s="42"/>
      <c r="W189" s="42">
        <f t="shared" si="13"/>
        <v>0</v>
      </c>
      <c r="X189" s="42"/>
      <c r="Y189" s="42"/>
      <c r="Z189" s="42"/>
      <c r="AA189" s="40" t="str" cm="1">
        <f t="array" ref="AA189">_xlfn.IFS($A$51-A189=$X$17,"&lt;=Top of Module",A189=$X$16,"&lt;=Bottom of Module",A189=0,"&lt;=Bottom of Stone",AND($A$51-A189&lt;&gt;$X$17,A189&lt;&gt;$X$16,A189&lt;&gt;0),"")</f>
        <v/>
      </c>
      <c r="AB189" s="41"/>
      <c r="AC189" s="41"/>
      <c r="AD189" s="41"/>
      <c r="AE189" s="41"/>
      <c r="AF189" s="41"/>
    </row>
    <row r="190" spans="1:32" ht="15" customHeight="1" x14ac:dyDescent="0.25">
      <c r="A190" s="48" cm="1">
        <f t="array" ref="A190">_xlfn.IFS(A189&gt;1,A189-1,A189=1,0,A189=0,-999,A189=-999,0-999)</f>
        <v>-999</v>
      </c>
      <c r="B190" s="48"/>
      <c r="C190" s="48"/>
      <c r="D190" s="48"/>
      <c r="E190" s="47">
        <f t="shared" si="11"/>
        <v>0</v>
      </c>
      <c r="F190" s="47"/>
      <c r="G190" s="47"/>
      <c r="H190" s="42">
        <f t="shared" si="10"/>
        <v>0</v>
      </c>
      <c r="I190" s="42"/>
      <c r="J190" s="42"/>
      <c r="K190" s="42" cm="1">
        <f t="array" ref="K190">IF(A190&gt;=1,_xlfn.IFS($A$51-A190&lt;$X$17,0,AND($A$51-A190&gt;=$X$17,A190&gt;$X$16),$V$7*Computations!$I$3*1/12,A190&lt;=$X$16,0),0)</f>
        <v>0</v>
      </c>
      <c r="L190" s="42"/>
      <c r="M190" s="42"/>
      <c r="N190" s="42"/>
      <c r="O190" s="42" cm="1">
        <f t="array" ref="O190">IF(A190&gt;=1,_xlfn.IFS(AND($A$51-A190&lt;$X$17,$F$15="Excluding Above"),0,AND($A$51-A190&lt;$X$17,$F$15&lt;&gt;"Excluding Above"),Computations!$A$7*Computations!$J$7*1/12,AND($A$51-A190&gt;=$X$17,A190&gt;$X$16),(Computations!$A$7-Computations!$A$3)*Computations!$J$7*1/12,AND(A190&lt;=$X$16,$F$15&lt;&gt;"Excluding Below"),Computations!$A$7*Computations!$J$7*1/12,AND(A190&lt;=$X$16,$F$15="Excluding Below"),0),0)</f>
        <v>0</v>
      </c>
      <c r="P190" s="42"/>
      <c r="Q190" s="42"/>
      <c r="R190" s="42"/>
      <c r="S190" s="42">
        <f t="shared" si="12"/>
        <v>0</v>
      </c>
      <c r="T190" s="42"/>
      <c r="U190" s="42"/>
      <c r="V190" s="42"/>
      <c r="W190" s="42">
        <f t="shared" si="13"/>
        <v>0</v>
      </c>
      <c r="X190" s="42"/>
      <c r="Y190" s="42"/>
      <c r="Z190" s="42"/>
      <c r="AA190" s="40" t="str" cm="1">
        <f t="array" ref="AA190">_xlfn.IFS($A$51-A190=$X$17,"&lt;=Top of Module",A190=$X$16,"&lt;=Bottom of Module",A190=0,"&lt;=Bottom of Stone",AND($A$51-A190&lt;&gt;$X$17,A190&lt;&gt;$X$16,A190&lt;&gt;0),"")</f>
        <v/>
      </c>
      <c r="AB190" s="41"/>
      <c r="AC190" s="41"/>
      <c r="AD190" s="41"/>
      <c r="AE190" s="41"/>
      <c r="AF190" s="41"/>
    </row>
    <row r="191" spans="1:32" ht="15" customHeight="1" x14ac:dyDescent="0.25">
      <c r="A191" s="48" cm="1">
        <f t="array" ref="A191">_xlfn.IFS(A190&gt;1,A190-1,A190=1,0,A190=0,-999,A190=-999,0-999)</f>
        <v>-999</v>
      </c>
      <c r="B191" s="48"/>
      <c r="C191" s="48"/>
      <c r="D191" s="48"/>
      <c r="E191" s="47">
        <f t="shared" si="11"/>
        <v>0</v>
      </c>
      <c r="F191" s="47"/>
      <c r="G191" s="47"/>
      <c r="H191" s="42">
        <f t="shared" si="10"/>
        <v>0</v>
      </c>
      <c r="I191" s="42"/>
      <c r="J191" s="42"/>
      <c r="K191" s="42" cm="1">
        <f t="array" ref="K191">IF(A191&gt;=1,_xlfn.IFS($A$51-A191&lt;$X$17,0,AND($A$51-A191&gt;=$X$17,A191&gt;$X$16),$V$7*Computations!$I$3*1/12,A191&lt;=$X$16,0),0)</f>
        <v>0</v>
      </c>
      <c r="L191" s="42"/>
      <c r="M191" s="42"/>
      <c r="N191" s="42"/>
      <c r="O191" s="42" cm="1">
        <f t="array" ref="O191">IF(A191&gt;=1,_xlfn.IFS(AND($A$51-A191&lt;$X$17,$F$15="Excluding Above"),0,AND($A$51-A191&lt;$X$17,$F$15&lt;&gt;"Excluding Above"),Computations!$A$7*Computations!$J$7*1/12,AND($A$51-A191&gt;=$X$17,A191&gt;$X$16),(Computations!$A$7-Computations!$A$3)*Computations!$J$7*1/12,AND(A191&lt;=$X$16,$F$15&lt;&gt;"Excluding Below"),Computations!$A$7*Computations!$J$7*1/12,AND(A191&lt;=$X$16,$F$15="Excluding Below"),0),0)</f>
        <v>0</v>
      </c>
      <c r="P191" s="42"/>
      <c r="Q191" s="42"/>
      <c r="R191" s="42"/>
      <c r="S191" s="42">
        <f t="shared" si="12"/>
        <v>0</v>
      </c>
      <c r="T191" s="42"/>
      <c r="U191" s="42"/>
      <c r="V191" s="42"/>
      <c r="W191" s="42">
        <f t="shared" si="13"/>
        <v>0</v>
      </c>
      <c r="X191" s="42"/>
      <c r="Y191" s="42"/>
      <c r="Z191" s="42"/>
      <c r="AA191" s="40" t="str" cm="1">
        <f t="array" ref="AA191">_xlfn.IFS($A$51-A191=$X$17,"&lt;=Top of Module",A191=$X$16,"&lt;=Bottom of Module",A191=0,"&lt;=Bottom of Stone",AND($A$51-A191&lt;&gt;$X$17,A191&lt;&gt;$X$16,A191&lt;&gt;0),"")</f>
        <v/>
      </c>
      <c r="AB191" s="41"/>
      <c r="AC191" s="41"/>
      <c r="AD191" s="41"/>
      <c r="AE191" s="41"/>
      <c r="AF191" s="41"/>
    </row>
    <row r="192" spans="1:32" ht="15" customHeight="1" x14ac:dyDescent="0.25">
      <c r="A192" s="48" cm="1">
        <f t="array" ref="A192">_xlfn.IFS(A191&gt;1,A191-1,A191=1,0,A191=0,-999,A191=-999,0-999)</f>
        <v>-999</v>
      </c>
      <c r="B192" s="48"/>
      <c r="C192" s="48"/>
      <c r="D192" s="48"/>
      <c r="E192" s="47">
        <f t="shared" si="11"/>
        <v>0</v>
      </c>
      <c r="F192" s="47"/>
      <c r="G192" s="47"/>
      <c r="H192" s="42">
        <f t="shared" si="10"/>
        <v>0</v>
      </c>
      <c r="I192" s="42"/>
      <c r="J192" s="42"/>
      <c r="K192" s="42" cm="1">
        <f t="array" ref="K192">IF(A192&gt;=1,_xlfn.IFS($A$51-A192&lt;$X$17,0,AND($A$51-A192&gt;=$X$17,A192&gt;$X$16),$V$7*Computations!$I$3*1/12,A192&lt;=$X$16,0),0)</f>
        <v>0</v>
      </c>
      <c r="L192" s="42"/>
      <c r="M192" s="42"/>
      <c r="N192" s="42"/>
      <c r="O192" s="42" cm="1">
        <f t="array" ref="O192">IF(A192&gt;=1,_xlfn.IFS(AND($A$51-A192&lt;$X$17,$F$15="Excluding Above"),0,AND($A$51-A192&lt;$X$17,$F$15&lt;&gt;"Excluding Above"),Computations!$A$7*Computations!$J$7*1/12,AND($A$51-A192&gt;=$X$17,A192&gt;$X$16),(Computations!$A$7-Computations!$A$3)*Computations!$J$7*1/12,AND(A192&lt;=$X$16,$F$15&lt;&gt;"Excluding Below"),Computations!$A$7*Computations!$J$7*1/12,AND(A192&lt;=$X$16,$F$15="Excluding Below"),0),0)</f>
        <v>0</v>
      </c>
      <c r="P192" s="42"/>
      <c r="Q192" s="42"/>
      <c r="R192" s="42"/>
      <c r="S192" s="42">
        <f t="shared" si="12"/>
        <v>0</v>
      </c>
      <c r="T192" s="42"/>
      <c r="U192" s="42"/>
      <c r="V192" s="42"/>
      <c r="W192" s="42">
        <f t="shared" si="13"/>
        <v>0</v>
      </c>
      <c r="X192" s="42"/>
      <c r="Y192" s="42"/>
      <c r="Z192" s="42"/>
      <c r="AA192" s="40" t="str" cm="1">
        <f t="array" ref="AA192">_xlfn.IFS($A$51-A192=$X$17,"&lt;=Top of Module",A192=$X$16,"&lt;=Bottom of Module",A192=0,"&lt;=Bottom of Stone",AND($A$51-A192&lt;&gt;$X$17,A192&lt;&gt;$X$16,A192&lt;&gt;0),"")</f>
        <v/>
      </c>
      <c r="AB192" s="41"/>
      <c r="AC192" s="41"/>
      <c r="AD192" s="41"/>
      <c r="AE192" s="41"/>
      <c r="AF192" s="41"/>
    </row>
    <row r="193" spans="1:32" ht="15" customHeight="1" x14ac:dyDescent="0.25">
      <c r="A193" s="48" cm="1">
        <f t="array" ref="A193">_xlfn.IFS(A192&gt;1,A192-1,A192=1,0,A192=0,-999,A192=-999,0-999)</f>
        <v>-999</v>
      </c>
      <c r="B193" s="48"/>
      <c r="C193" s="48"/>
      <c r="D193" s="48"/>
      <c r="E193" s="47">
        <f t="shared" si="11"/>
        <v>0</v>
      </c>
      <c r="F193" s="47"/>
      <c r="G193" s="47"/>
      <c r="H193" s="42">
        <f t="shared" si="10"/>
        <v>0</v>
      </c>
      <c r="I193" s="42"/>
      <c r="J193" s="42"/>
      <c r="K193" s="42" cm="1">
        <f t="array" ref="K193">IF(A193&gt;=1,_xlfn.IFS($A$51-A193&lt;$X$17,0,AND($A$51-A193&gt;=$X$17,A193&gt;$X$16),$V$7*Computations!$I$3*1/12,A193&lt;=$X$16,0),0)</f>
        <v>0</v>
      </c>
      <c r="L193" s="42"/>
      <c r="M193" s="42"/>
      <c r="N193" s="42"/>
      <c r="O193" s="42" cm="1">
        <f t="array" ref="O193">IF(A193&gt;=1,_xlfn.IFS(AND($A$51-A193&lt;$X$17,$F$15="Excluding Above"),0,AND($A$51-A193&lt;$X$17,$F$15&lt;&gt;"Excluding Above"),Computations!$A$7*Computations!$J$7*1/12,AND($A$51-A193&gt;=$X$17,A193&gt;$X$16),(Computations!$A$7-Computations!$A$3)*Computations!$J$7*1/12,AND(A193&lt;=$X$16,$F$15&lt;&gt;"Excluding Below"),Computations!$A$7*Computations!$J$7*1/12,AND(A193&lt;=$X$16,$F$15="Excluding Below"),0),0)</f>
        <v>0</v>
      </c>
      <c r="P193" s="42"/>
      <c r="Q193" s="42"/>
      <c r="R193" s="42"/>
      <c r="S193" s="42">
        <f t="shared" si="12"/>
        <v>0</v>
      </c>
      <c r="T193" s="42"/>
      <c r="U193" s="42"/>
      <c r="V193" s="42"/>
      <c r="W193" s="42">
        <f t="shared" si="13"/>
        <v>0</v>
      </c>
      <c r="X193" s="42"/>
      <c r="Y193" s="42"/>
      <c r="Z193" s="42"/>
      <c r="AA193" s="40" t="str" cm="1">
        <f t="array" ref="AA193">_xlfn.IFS($A$51-A193=$X$17,"&lt;=Top of Module",A193=$X$16,"&lt;=Bottom of Module",A193=0,"&lt;=Bottom of Stone",AND($A$51-A193&lt;&gt;$X$17,A193&lt;&gt;$X$16,A193&lt;&gt;0),"")</f>
        <v/>
      </c>
      <c r="AB193" s="41"/>
      <c r="AC193" s="41"/>
      <c r="AD193" s="41"/>
      <c r="AE193" s="41"/>
      <c r="AF193" s="41"/>
    </row>
    <row r="194" spans="1:32" ht="15" customHeight="1" x14ac:dyDescent="0.25">
      <c r="A194" s="48" cm="1">
        <f t="array" ref="A194">_xlfn.IFS(A193&gt;1,A193-1,A193=1,0,A193=0,-999,A193=-999,0-999)</f>
        <v>-999</v>
      </c>
      <c r="B194" s="48"/>
      <c r="C194" s="48"/>
      <c r="D194" s="48"/>
      <c r="E194" s="47">
        <f t="shared" si="11"/>
        <v>0</v>
      </c>
      <c r="F194" s="47"/>
      <c r="G194" s="47"/>
      <c r="H194" s="42">
        <f t="shared" si="10"/>
        <v>0</v>
      </c>
      <c r="I194" s="42"/>
      <c r="J194" s="42"/>
      <c r="K194" s="42" cm="1">
        <f t="array" ref="K194">IF(A194&gt;=1,_xlfn.IFS($A$51-A194&lt;$X$17,0,AND($A$51-A194&gt;=$X$17,A194&gt;$X$16),$V$7*Computations!$I$3*1/12,A194&lt;=$X$16,0),0)</f>
        <v>0</v>
      </c>
      <c r="L194" s="42"/>
      <c r="M194" s="42"/>
      <c r="N194" s="42"/>
      <c r="O194" s="42" cm="1">
        <f t="array" ref="O194">IF(A194&gt;=1,_xlfn.IFS(AND($A$51-A194&lt;$X$17,$F$15="Excluding Above"),0,AND($A$51-A194&lt;$X$17,$F$15&lt;&gt;"Excluding Above"),Computations!$A$7*Computations!$J$7*1/12,AND($A$51-A194&gt;=$X$17,A194&gt;$X$16),(Computations!$A$7-Computations!$A$3)*Computations!$J$7*1/12,AND(A194&lt;=$X$16,$F$15&lt;&gt;"Excluding Below"),Computations!$A$7*Computations!$J$7*1/12,AND(A194&lt;=$X$16,$F$15="Excluding Below"),0),0)</f>
        <v>0</v>
      </c>
      <c r="P194" s="42"/>
      <c r="Q194" s="42"/>
      <c r="R194" s="42"/>
      <c r="S194" s="42">
        <f t="shared" si="12"/>
        <v>0</v>
      </c>
      <c r="T194" s="42"/>
      <c r="U194" s="42"/>
      <c r="V194" s="42"/>
      <c r="W194" s="42">
        <f t="shared" si="13"/>
        <v>0</v>
      </c>
      <c r="X194" s="42"/>
      <c r="Y194" s="42"/>
      <c r="Z194" s="42"/>
      <c r="AA194" s="40" t="str" cm="1">
        <f t="array" ref="AA194">_xlfn.IFS($A$51-A194=$X$17,"&lt;=Top of Module",A194=$X$16,"&lt;=Bottom of Module",A194=0,"&lt;=Bottom of Stone",AND($A$51-A194&lt;&gt;$X$17,A194&lt;&gt;$X$16,A194&lt;&gt;0),"")</f>
        <v/>
      </c>
      <c r="AB194" s="41"/>
      <c r="AC194" s="41"/>
      <c r="AD194" s="41"/>
      <c r="AE194" s="41"/>
      <c r="AF194" s="41"/>
    </row>
    <row r="195" spans="1:32" ht="15" customHeight="1" x14ac:dyDescent="0.25">
      <c r="A195" s="48" cm="1">
        <f t="array" ref="A195">_xlfn.IFS(A194&gt;1,A194-1,A194=1,0,A194=0,-999,A194=-999,0-999)</f>
        <v>-999</v>
      </c>
      <c r="B195" s="48"/>
      <c r="C195" s="48"/>
      <c r="D195" s="48"/>
      <c r="E195" s="47">
        <f t="shared" si="11"/>
        <v>0</v>
      </c>
      <c r="F195" s="47"/>
      <c r="G195" s="47"/>
      <c r="H195" s="42">
        <f t="shared" si="10"/>
        <v>0</v>
      </c>
      <c r="I195" s="42"/>
      <c r="J195" s="42"/>
      <c r="K195" s="42" cm="1">
        <f t="array" ref="K195">IF(A195&gt;=1,_xlfn.IFS($A$51-A195&lt;$X$17,0,AND($A$51-A195&gt;=$X$17,A195&gt;$X$16),$V$7*Computations!$I$3*1/12,A195&lt;=$X$16,0),0)</f>
        <v>0</v>
      </c>
      <c r="L195" s="42"/>
      <c r="M195" s="42"/>
      <c r="N195" s="42"/>
      <c r="O195" s="42" cm="1">
        <f t="array" ref="O195">IF(A195&gt;=1,_xlfn.IFS(AND($A$51-A195&lt;$X$17,$F$15="Excluding Above"),0,AND($A$51-A195&lt;$X$17,$F$15&lt;&gt;"Excluding Above"),Computations!$A$7*Computations!$J$7*1/12,AND($A$51-A195&gt;=$X$17,A195&gt;$X$16),(Computations!$A$7-Computations!$A$3)*Computations!$J$7*1/12,AND(A195&lt;=$X$16,$F$15&lt;&gt;"Excluding Below"),Computations!$A$7*Computations!$J$7*1/12,AND(A195&lt;=$X$16,$F$15="Excluding Below"),0),0)</f>
        <v>0</v>
      </c>
      <c r="P195" s="42"/>
      <c r="Q195" s="42"/>
      <c r="R195" s="42"/>
      <c r="S195" s="42">
        <f t="shared" si="12"/>
        <v>0</v>
      </c>
      <c r="T195" s="42"/>
      <c r="U195" s="42"/>
      <c r="V195" s="42"/>
      <c r="W195" s="42">
        <f t="shared" si="13"/>
        <v>0</v>
      </c>
      <c r="X195" s="42"/>
      <c r="Y195" s="42"/>
      <c r="Z195" s="42"/>
      <c r="AA195" s="40" t="str" cm="1">
        <f t="array" ref="AA195">_xlfn.IFS($A$51-A195=$X$17,"&lt;=Top of Module",A195=$X$16,"&lt;=Bottom of Module",A195=0,"&lt;=Bottom of Stone",AND($A$51-A195&lt;&gt;$X$17,A195&lt;&gt;$X$16,A195&lt;&gt;0),"")</f>
        <v/>
      </c>
      <c r="AB195" s="41"/>
      <c r="AC195" s="41"/>
      <c r="AD195" s="41"/>
      <c r="AE195" s="41"/>
      <c r="AF195" s="41"/>
    </row>
    <row r="196" spans="1:32" ht="15" customHeight="1" x14ac:dyDescent="0.25">
      <c r="A196" s="48" cm="1">
        <f t="array" ref="A196">_xlfn.IFS(A195&gt;1,A195-1,A195=1,0,A195=0,-999,A195=-999,0-999)</f>
        <v>-999</v>
      </c>
      <c r="B196" s="48"/>
      <c r="C196" s="48"/>
      <c r="D196" s="48"/>
      <c r="E196" s="47">
        <f t="shared" si="11"/>
        <v>0</v>
      </c>
      <c r="F196" s="47"/>
      <c r="G196" s="47"/>
      <c r="H196" s="42">
        <f t="shared" si="10"/>
        <v>0</v>
      </c>
      <c r="I196" s="42"/>
      <c r="J196" s="42"/>
      <c r="K196" s="42" cm="1">
        <f t="array" ref="K196">IF(A196&gt;=1,_xlfn.IFS($A$51-A196&lt;$X$17,0,AND($A$51-A196&gt;=$X$17,A196&gt;$X$16),$V$7*Computations!$I$3*1/12,A196&lt;=$X$16,0),0)</f>
        <v>0</v>
      </c>
      <c r="L196" s="42"/>
      <c r="M196" s="42"/>
      <c r="N196" s="42"/>
      <c r="O196" s="42" cm="1">
        <f t="array" ref="O196">IF(A196&gt;=1,_xlfn.IFS(AND($A$51-A196&lt;$X$17,$F$15="Excluding Above"),0,AND($A$51-A196&lt;$X$17,$F$15&lt;&gt;"Excluding Above"),Computations!$A$7*Computations!$J$7*1/12,AND($A$51-A196&gt;=$X$17,A196&gt;$X$16),(Computations!$A$7-Computations!$A$3)*Computations!$J$7*1/12,AND(A196&lt;=$X$16,$F$15&lt;&gt;"Excluding Below"),Computations!$A$7*Computations!$J$7*1/12,AND(A196&lt;=$X$16,$F$15="Excluding Below"),0),0)</f>
        <v>0</v>
      </c>
      <c r="P196" s="42"/>
      <c r="Q196" s="42"/>
      <c r="R196" s="42"/>
      <c r="S196" s="42">
        <f t="shared" si="12"/>
        <v>0</v>
      </c>
      <c r="T196" s="42"/>
      <c r="U196" s="42"/>
      <c r="V196" s="42"/>
      <c r="W196" s="42">
        <f t="shared" si="13"/>
        <v>0</v>
      </c>
      <c r="X196" s="42"/>
      <c r="Y196" s="42"/>
      <c r="Z196" s="42"/>
      <c r="AA196" s="40" t="str" cm="1">
        <f t="array" ref="AA196">_xlfn.IFS($A$51-A196=$X$17,"&lt;=Top of Module",A196=$X$16,"&lt;=Bottom of Module",A196=0,"&lt;=Bottom of Stone",AND($A$51-A196&lt;&gt;$X$17,A196&lt;&gt;$X$16,A196&lt;&gt;0),"")</f>
        <v/>
      </c>
      <c r="AB196" s="41"/>
      <c r="AC196" s="41"/>
      <c r="AD196" s="41"/>
      <c r="AE196" s="41"/>
      <c r="AF196" s="41"/>
    </row>
    <row r="197" spans="1:32" ht="15" customHeight="1" x14ac:dyDescent="0.25">
      <c r="A197" s="48" cm="1">
        <f t="array" ref="A197">_xlfn.IFS(A196&gt;1,A196-1,A196=1,0,A196=0,-999,A196=-999,0-999)</f>
        <v>-999</v>
      </c>
      <c r="B197" s="48"/>
      <c r="C197" s="48"/>
      <c r="D197" s="48"/>
      <c r="E197" s="47">
        <f t="shared" si="11"/>
        <v>0</v>
      </c>
      <c r="F197" s="47"/>
      <c r="G197" s="47"/>
      <c r="H197" s="42">
        <f t="shared" si="10"/>
        <v>0</v>
      </c>
      <c r="I197" s="42"/>
      <c r="J197" s="42"/>
      <c r="K197" s="42" cm="1">
        <f t="array" ref="K197">IF(A197&gt;=1,_xlfn.IFS($A$51-A197&lt;$X$17,0,AND($A$51-A197&gt;=$X$17,A197&gt;$X$16),$V$7*Computations!$I$3*1/12,A197&lt;=$X$16,0),0)</f>
        <v>0</v>
      </c>
      <c r="L197" s="42"/>
      <c r="M197" s="42"/>
      <c r="N197" s="42"/>
      <c r="O197" s="42" cm="1">
        <f t="array" ref="O197">IF(A197&gt;=1,_xlfn.IFS(AND($A$51-A197&lt;$X$17,$F$15="Excluding Above"),0,AND($A$51-A197&lt;$X$17,$F$15&lt;&gt;"Excluding Above"),Computations!$A$7*Computations!$J$7*1/12,AND($A$51-A197&gt;=$X$17,A197&gt;$X$16),(Computations!$A$7-Computations!$A$3)*Computations!$J$7*1/12,AND(A197&lt;=$X$16,$F$15&lt;&gt;"Excluding Below"),Computations!$A$7*Computations!$J$7*1/12,AND(A197&lt;=$X$16,$F$15="Excluding Below"),0),0)</f>
        <v>0</v>
      </c>
      <c r="P197" s="42"/>
      <c r="Q197" s="42"/>
      <c r="R197" s="42"/>
      <c r="S197" s="42">
        <f t="shared" si="12"/>
        <v>0</v>
      </c>
      <c r="T197" s="42"/>
      <c r="U197" s="42"/>
      <c r="V197" s="42"/>
      <c r="W197" s="42">
        <f t="shared" si="13"/>
        <v>0</v>
      </c>
      <c r="X197" s="42"/>
      <c r="Y197" s="42"/>
      <c r="Z197" s="42"/>
      <c r="AA197" s="40" t="str" cm="1">
        <f t="array" ref="AA197">_xlfn.IFS($A$51-A197=$X$17,"&lt;=Top of Module",A197=$X$16,"&lt;=Bottom of Module",A197=0,"&lt;=Bottom of Stone",AND($A$51-A197&lt;&gt;$X$17,A197&lt;&gt;$X$16,A197&lt;&gt;0),"")</f>
        <v/>
      </c>
      <c r="AB197" s="41"/>
      <c r="AC197" s="41"/>
      <c r="AD197" s="41"/>
      <c r="AE197" s="41"/>
      <c r="AF197" s="41"/>
    </row>
    <row r="198" spans="1:32" ht="15" customHeight="1" x14ac:dyDescent="0.25">
      <c r="A198" s="48" cm="1">
        <f t="array" ref="A198">_xlfn.IFS(A197&gt;1,A197-1,A197=1,0,A197=0,-999,A197=-999,0-999)</f>
        <v>-999</v>
      </c>
      <c r="B198" s="48"/>
      <c r="C198" s="48"/>
      <c r="D198" s="48"/>
      <c r="E198" s="47">
        <f t="shared" si="11"/>
        <v>0</v>
      </c>
      <c r="F198" s="47"/>
      <c r="G198" s="47"/>
      <c r="H198" s="42">
        <f t="shared" si="10"/>
        <v>0</v>
      </c>
      <c r="I198" s="42"/>
      <c r="J198" s="42"/>
      <c r="K198" s="42" cm="1">
        <f t="array" ref="K198">IF(A198&gt;=1,_xlfn.IFS($A$51-A198&lt;$X$17,0,AND($A$51-A198&gt;=$X$17,A198&gt;$X$16),$V$7*Computations!$I$3*1/12,A198&lt;=$X$16,0),0)</f>
        <v>0</v>
      </c>
      <c r="L198" s="42"/>
      <c r="M198" s="42"/>
      <c r="N198" s="42"/>
      <c r="O198" s="42" cm="1">
        <f t="array" ref="O198">IF(A198&gt;=1,_xlfn.IFS(AND($A$51-A198&lt;$X$17,$F$15="Excluding Above"),0,AND($A$51-A198&lt;$X$17,$F$15&lt;&gt;"Excluding Above"),Computations!$A$7*Computations!$J$7*1/12,AND($A$51-A198&gt;=$X$17,A198&gt;$X$16),(Computations!$A$7-Computations!$A$3)*Computations!$J$7*1/12,AND(A198&lt;=$X$16,$F$15&lt;&gt;"Excluding Below"),Computations!$A$7*Computations!$J$7*1/12,AND(A198&lt;=$X$16,$F$15="Excluding Below"),0),0)</f>
        <v>0</v>
      </c>
      <c r="P198" s="42"/>
      <c r="Q198" s="42"/>
      <c r="R198" s="42"/>
      <c r="S198" s="42">
        <f t="shared" si="12"/>
        <v>0</v>
      </c>
      <c r="T198" s="42"/>
      <c r="U198" s="42"/>
      <c r="V198" s="42"/>
      <c r="W198" s="42">
        <f t="shared" si="13"/>
        <v>0</v>
      </c>
      <c r="X198" s="42"/>
      <c r="Y198" s="42"/>
      <c r="Z198" s="42"/>
      <c r="AA198" s="40" t="str" cm="1">
        <f t="array" ref="AA198">_xlfn.IFS($A$51-A198=$X$17,"&lt;=Top of Module",A198=$X$16,"&lt;=Bottom of Module",A198=0,"&lt;=Bottom of Stone",AND($A$51-A198&lt;&gt;$X$17,A198&lt;&gt;$X$16,A198&lt;&gt;0),"")</f>
        <v/>
      </c>
      <c r="AB198" s="41"/>
      <c r="AC198" s="41"/>
      <c r="AD198" s="41"/>
      <c r="AE198" s="41"/>
      <c r="AF198" s="41"/>
    </row>
    <row r="199" spans="1:32" ht="15" customHeight="1" x14ac:dyDescent="0.25">
      <c r="A199" s="48" cm="1">
        <f t="array" ref="A199">_xlfn.IFS(A198&gt;1,A198-1,A198=1,0,A198=0,-999,A198=-999,0-999)</f>
        <v>-999</v>
      </c>
      <c r="B199" s="48"/>
      <c r="C199" s="48"/>
      <c r="D199" s="48"/>
      <c r="E199" s="47">
        <f t="shared" si="11"/>
        <v>0</v>
      </c>
      <c r="F199" s="47"/>
      <c r="G199" s="47"/>
      <c r="H199" s="42">
        <f t="shared" si="10"/>
        <v>0</v>
      </c>
      <c r="I199" s="42"/>
      <c r="J199" s="42"/>
      <c r="K199" s="42" cm="1">
        <f t="array" ref="K199">IF(A199&gt;=1,_xlfn.IFS($A$51-A199&lt;$X$17,0,AND($A$51-A199&gt;=$X$17,A199&gt;$X$16),$V$7*Computations!$I$3*1/12,A199&lt;=$X$16,0),0)</f>
        <v>0</v>
      </c>
      <c r="L199" s="42"/>
      <c r="M199" s="42"/>
      <c r="N199" s="42"/>
      <c r="O199" s="42" cm="1">
        <f t="array" ref="O199">IF(A199&gt;=1,_xlfn.IFS(AND($A$51-A199&lt;$X$17,$F$15="Excluding Above"),0,AND($A$51-A199&lt;$X$17,$F$15&lt;&gt;"Excluding Above"),Computations!$A$7*Computations!$J$7*1/12,AND($A$51-A199&gt;=$X$17,A199&gt;$X$16),(Computations!$A$7-Computations!$A$3)*Computations!$J$7*1/12,AND(A199&lt;=$X$16,$F$15&lt;&gt;"Excluding Below"),Computations!$A$7*Computations!$J$7*1/12,AND(A199&lt;=$X$16,$F$15="Excluding Below"),0),0)</f>
        <v>0</v>
      </c>
      <c r="P199" s="42"/>
      <c r="Q199" s="42"/>
      <c r="R199" s="42"/>
      <c r="S199" s="42">
        <f t="shared" si="12"/>
        <v>0</v>
      </c>
      <c r="T199" s="42"/>
      <c r="U199" s="42"/>
      <c r="V199" s="42"/>
      <c r="W199" s="42">
        <f t="shared" si="13"/>
        <v>0</v>
      </c>
      <c r="X199" s="42"/>
      <c r="Y199" s="42"/>
      <c r="Z199" s="42"/>
      <c r="AA199" s="40" t="str" cm="1">
        <f t="array" ref="AA199">_xlfn.IFS($A$51-A199=$X$17,"&lt;=Top of Module",A199=$X$16,"&lt;=Bottom of Module",A199=0,"&lt;=Bottom of Stone",AND($A$51-A199&lt;&gt;$X$17,A199&lt;&gt;$X$16,A199&lt;&gt;0),"")</f>
        <v/>
      </c>
      <c r="AB199" s="41"/>
      <c r="AC199" s="41"/>
      <c r="AD199" s="41"/>
      <c r="AE199" s="41"/>
      <c r="AF199" s="41"/>
    </row>
    <row r="200" spans="1:32" ht="15" customHeight="1" x14ac:dyDescent="0.25">
      <c r="A200" s="48" cm="1">
        <f t="array" ref="A200">_xlfn.IFS(A199&gt;1,A199-1,A199=1,0,A199=0,-999,A199=-999,0-999)</f>
        <v>-999</v>
      </c>
      <c r="B200" s="48"/>
      <c r="C200" s="48"/>
      <c r="D200" s="48"/>
      <c r="E200" s="47">
        <f t="shared" si="11"/>
        <v>0</v>
      </c>
      <c r="F200" s="47"/>
      <c r="G200" s="47"/>
      <c r="H200" s="42">
        <f t="shared" si="10"/>
        <v>0</v>
      </c>
      <c r="I200" s="42"/>
      <c r="J200" s="42"/>
      <c r="K200" s="42" cm="1">
        <f t="array" ref="K200">IF(A200&gt;=1,_xlfn.IFS($A$51-A200&lt;$X$17,0,AND($A$51-A200&gt;=$X$17,A200&gt;$X$16),$V$7*Computations!$I$3*1/12,A200&lt;=$X$16,0),0)</f>
        <v>0</v>
      </c>
      <c r="L200" s="42"/>
      <c r="M200" s="42"/>
      <c r="N200" s="42"/>
      <c r="O200" s="42" cm="1">
        <f t="array" ref="O200">IF(A200&gt;=1,_xlfn.IFS(AND($A$51-A200&lt;$X$17,$F$15="Excluding Above"),0,AND($A$51-A200&lt;$X$17,$F$15&lt;&gt;"Excluding Above"),Computations!$A$7*Computations!$J$7*1/12,AND($A$51-A200&gt;=$X$17,A200&gt;$X$16),(Computations!$A$7-Computations!$A$3)*Computations!$J$7*1/12,AND(A200&lt;=$X$16,$F$15&lt;&gt;"Excluding Below"),Computations!$A$7*Computations!$J$7*1/12,AND(A200&lt;=$X$16,$F$15="Excluding Below"),0),0)</f>
        <v>0</v>
      </c>
      <c r="P200" s="42"/>
      <c r="Q200" s="42"/>
      <c r="R200" s="42"/>
      <c r="S200" s="42">
        <f t="shared" si="12"/>
        <v>0</v>
      </c>
      <c r="T200" s="42"/>
      <c r="U200" s="42"/>
      <c r="V200" s="42"/>
      <c r="W200" s="42">
        <f t="shared" si="13"/>
        <v>0</v>
      </c>
      <c r="X200" s="42"/>
      <c r="Y200" s="42"/>
      <c r="Z200" s="42"/>
      <c r="AA200" s="40" t="str" cm="1">
        <f t="array" ref="AA200">_xlfn.IFS($A$51-A200=$X$17,"&lt;=Top of Module",A200=$X$16,"&lt;=Bottom of Module",A200=0,"&lt;=Bottom of Stone",AND($A$51-A200&lt;&gt;$X$17,A200&lt;&gt;$X$16,A200&lt;&gt;0),"")</f>
        <v/>
      </c>
      <c r="AB200" s="41"/>
      <c r="AC200" s="41"/>
      <c r="AD200" s="41"/>
      <c r="AE200" s="41"/>
      <c r="AF200" s="41"/>
    </row>
    <row r="201" spans="1:32" ht="15" customHeight="1" x14ac:dyDescent="0.25">
      <c r="A201" s="48" cm="1">
        <f t="array" ref="A201">_xlfn.IFS(A200&gt;1,A200-1,A200=1,0,A200=0,-999,A200=-999,0-999)</f>
        <v>-999</v>
      </c>
      <c r="B201" s="48"/>
      <c r="C201" s="48"/>
      <c r="D201" s="48"/>
      <c r="E201" s="47">
        <f t="shared" si="11"/>
        <v>0</v>
      </c>
      <c r="F201" s="47"/>
      <c r="G201" s="47"/>
      <c r="H201" s="42">
        <f t="shared" si="10"/>
        <v>0</v>
      </c>
      <c r="I201" s="42"/>
      <c r="J201" s="42"/>
      <c r="K201" s="42" cm="1">
        <f t="array" ref="K201">IF(A201&gt;=1,_xlfn.IFS($A$51-A201&lt;$X$17,0,AND($A$51-A201&gt;=$X$17,A201&gt;$X$16),$V$7*Computations!$I$3*1/12,A201&lt;=$X$16,0),0)</f>
        <v>0</v>
      </c>
      <c r="L201" s="42"/>
      <c r="M201" s="42"/>
      <c r="N201" s="42"/>
      <c r="O201" s="42" cm="1">
        <f t="array" ref="O201">IF(A201&gt;=1,_xlfn.IFS(AND($A$51-A201&lt;$X$17,$F$15="Excluding Above"),0,AND($A$51-A201&lt;$X$17,$F$15&lt;&gt;"Excluding Above"),Computations!$A$7*Computations!$J$7*1/12,AND($A$51-A201&gt;=$X$17,A201&gt;$X$16),(Computations!$A$7-Computations!$A$3)*Computations!$J$7*1/12,AND(A201&lt;=$X$16,$F$15&lt;&gt;"Excluding Below"),Computations!$A$7*Computations!$J$7*1/12,AND(A201&lt;=$X$16,$F$15="Excluding Below"),0),0)</f>
        <v>0</v>
      </c>
      <c r="P201" s="42"/>
      <c r="Q201" s="42"/>
      <c r="R201" s="42"/>
      <c r="S201" s="42">
        <f t="shared" si="12"/>
        <v>0</v>
      </c>
      <c r="T201" s="42"/>
      <c r="U201" s="42"/>
      <c r="V201" s="42"/>
      <c r="W201" s="42">
        <f t="shared" si="13"/>
        <v>0</v>
      </c>
      <c r="X201" s="42"/>
      <c r="Y201" s="42"/>
      <c r="Z201" s="42"/>
      <c r="AA201" s="40" t="str" cm="1">
        <f t="array" ref="AA201">_xlfn.IFS($A$51-A201=$X$17,"&lt;=Top of Module",A201=$X$16,"&lt;=Bottom of Module",A201=0,"&lt;=Bottom of Stone",AND($A$51-A201&lt;&gt;$X$17,A201&lt;&gt;$X$16,A201&lt;&gt;0),"")</f>
        <v/>
      </c>
      <c r="AB201" s="41"/>
      <c r="AC201" s="41"/>
      <c r="AD201" s="41"/>
      <c r="AE201" s="41"/>
      <c r="AF201" s="41"/>
    </row>
    <row r="202" spans="1:32" ht="15" customHeight="1" x14ac:dyDescent="0.25">
      <c r="A202" s="48" cm="1">
        <f t="array" ref="A202">_xlfn.IFS(A201&gt;1,A201-1,A201=1,0,A201=0,-999,A201=-999,0-999)</f>
        <v>-999</v>
      </c>
      <c r="B202" s="48"/>
      <c r="C202" s="48"/>
      <c r="D202" s="48"/>
      <c r="E202" s="47">
        <f t="shared" si="11"/>
        <v>0</v>
      </c>
      <c r="F202" s="47"/>
      <c r="G202" s="47"/>
      <c r="H202" s="42">
        <f t="shared" si="10"/>
        <v>0</v>
      </c>
      <c r="I202" s="42"/>
      <c r="J202" s="42"/>
      <c r="K202" s="42" cm="1">
        <f t="array" ref="K202">IF(A202&gt;=1,_xlfn.IFS($A$51-A202&lt;$X$17,0,AND($A$51-A202&gt;=$X$17,A202&gt;$X$16),$V$7*Computations!$I$3*1/12,A202&lt;=$X$16,0),0)</f>
        <v>0</v>
      </c>
      <c r="L202" s="42"/>
      <c r="M202" s="42"/>
      <c r="N202" s="42"/>
      <c r="O202" s="42" cm="1">
        <f t="array" ref="O202">IF(A202&gt;=1,_xlfn.IFS(AND($A$51-A202&lt;$X$17,$F$15="Excluding Above"),0,AND($A$51-A202&lt;$X$17,$F$15&lt;&gt;"Excluding Above"),Computations!$A$7*Computations!$J$7*1/12,AND($A$51-A202&gt;=$X$17,A202&gt;$X$16),(Computations!$A$7-Computations!$A$3)*Computations!$J$7*1/12,AND(A202&lt;=$X$16,$F$15&lt;&gt;"Excluding Below"),Computations!$A$7*Computations!$J$7*1/12,AND(A202&lt;=$X$16,$F$15="Excluding Below"),0),0)</f>
        <v>0</v>
      </c>
      <c r="P202" s="42"/>
      <c r="Q202" s="42"/>
      <c r="R202" s="42"/>
      <c r="S202" s="42">
        <f t="shared" si="12"/>
        <v>0</v>
      </c>
      <c r="T202" s="42"/>
      <c r="U202" s="42"/>
      <c r="V202" s="42"/>
      <c r="W202" s="42">
        <f t="shared" si="13"/>
        <v>0</v>
      </c>
      <c r="X202" s="42"/>
      <c r="Y202" s="42"/>
      <c r="Z202" s="42"/>
      <c r="AA202" s="40" t="str" cm="1">
        <f t="array" ref="AA202">_xlfn.IFS($A$51-A202=$X$17,"&lt;=Top of Module",A202=$X$16,"&lt;=Bottom of Module",A202=0,"&lt;=Bottom of Stone",AND($A$51-A202&lt;&gt;$X$17,A202&lt;&gt;$X$16,A202&lt;&gt;0),"")</f>
        <v/>
      </c>
      <c r="AB202" s="41"/>
      <c r="AC202" s="41"/>
      <c r="AD202" s="41"/>
      <c r="AE202" s="41"/>
      <c r="AF202" s="41"/>
    </row>
    <row r="203" spans="1:32" ht="15" customHeight="1" x14ac:dyDescent="0.25">
      <c r="A203" s="48" cm="1">
        <f t="array" ref="A203">_xlfn.IFS(A202&gt;1,A202-1,A202=1,0,A202=0,-999,A202=-999,0-999)</f>
        <v>-999</v>
      </c>
      <c r="B203" s="48"/>
      <c r="C203" s="48"/>
      <c r="D203" s="48"/>
      <c r="E203" s="47">
        <f t="shared" si="11"/>
        <v>0</v>
      </c>
      <c r="F203" s="47"/>
      <c r="G203" s="47"/>
      <c r="H203" s="42">
        <f t="shared" si="10"/>
        <v>0</v>
      </c>
      <c r="I203" s="42"/>
      <c r="J203" s="42"/>
      <c r="K203" s="42" cm="1">
        <f t="array" ref="K203">IF(A203&gt;=1,_xlfn.IFS($A$51-A203&lt;$X$17,0,AND($A$51-A203&gt;=$X$17,A203&gt;$X$16),$V$7*Computations!$I$3*1/12,A203&lt;=$X$16,0),0)</f>
        <v>0</v>
      </c>
      <c r="L203" s="42"/>
      <c r="M203" s="42"/>
      <c r="N203" s="42"/>
      <c r="O203" s="42" cm="1">
        <f t="array" ref="O203">IF(A203&gt;=1,_xlfn.IFS(AND($A$51-A203&lt;$X$17,$F$15="Excluding Above"),0,AND($A$51-A203&lt;$X$17,$F$15&lt;&gt;"Excluding Above"),Computations!$A$7*Computations!$J$7*1/12,AND($A$51-A203&gt;=$X$17,A203&gt;$X$16),(Computations!$A$7-Computations!$A$3)*Computations!$J$7*1/12,AND(A203&lt;=$X$16,$F$15&lt;&gt;"Excluding Below"),Computations!$A$7*Computations!$J$7*1/12,AND(A203&lt;=$X$16,$F$15="Excluding Below"),0),0)</f>
        <v>0</v>
      </c>
      <c r="P203" s="42"/>
      <c r="Q203" s="42"/>
      <c r="R203" s="42"/>
      <c r="S203" s="42">
        <f t="shared" si="12"/>
        <v>0</v>
      </c>
      <c r="T203" s="42"/>
      <c r="U203" s="42"/>
      <c r="V203" s="42"/>
      <c r="W203" s="42">
        <f t="shared" si="13"/>
        <v>0</v>
      </c>
      <c r="X203" s="42"/>
      <c r="Y203" s="42"/>
      <c r="Z203" s="42"/>
      <c r="AA203" s="40" t="str" cm="1">
        <f t="array" ref="AA203">_xlfn.IFS($A$51-A203=$X$17,"&lt;=Top of Module",A203=$X$16,"&lt;=Bottom of Module",A203=0,"&lt;=Bottom of Stone",AND($A$51-A203&lt;&gt;$X$17,A203&lt;&gt;$X$16,A203&lt;&gt;0),"")</f>
        <v/>
      </c>
      <c r="AB203" s="41"/>
      <c r="AC203" s="41"/>
      <c r="AD203" s="41"/>
      <c r="AE203" s="41"/>
      <c r="AF203" s="41"/>
    </row>
    <row r="204" spans="1:32" ht="15" customHeight="1" x14ac:dyDescent="0.25">
      <c r="A204" s="48" cm="1">
        <f t="array" ref="A204">_xlfn.IFS(A203&gt;1,A203-1,A203=1,0,A203=0,-999,A203=-999,0-999)</f>
        <v>-999</v>
      </c>
      <c r="B204" s="48"/>
      <c r="C204" s="48"/>
      <c r="D204" s="48"/>
      <c r="E204" s="47">
        <f t="shared" si="11"/>
        <v>0</v>
      </c>
      <c r="F204" s="47"/>
      <c r="G204" s="47"/>
      <c r="H204" s="42">
        <f t="shared" si="10"/>
        <v>0</v>
      </c>
      <c r="I204" s="42"/>
      <c r="J204" s="42"/>
      <c r="K204" s="42" cm="1">
        <f t="array" ref="K204">IF(A204&gt;=1,_xlfn.IFS($A$51-A204&lt;$X$17,0,AND($A$51-A204&gt;=$X$17,A204&gt;$X$16),$V$7*Computations!$I$3*1/12,A204&lt;=$X$16,0),0)</f>
        <v>0</v>
      </c>
      <c r="L204" s="42"/>
      <c r="M204" s="42"/>
      <c r="N204" s="42"/>
      <c r="O204" s="42" cm="1">
        <f t="array" ref="O204">IF(A204&gt;=1,_xlfn.IFS(AND($A$51-A204&lt;$X$17,$F$15="Excluding Above"),0,AND($A$51-A204&lt;$X$17,$F$15&lt;&gt;"Excluding Above"),Computations!$A$7*Computations!$J$7*1/12,AND($A$51-A204&gt;=$X$17,A204&gt;$X$16),(Computations!$A$7-Computations!$A$3)*Computations!$J$7*1/12,AND(A204&lt;=$X$16,$F$15&lt;&gt;"Excluding Below"),Computations!$A$7*Computations!$J$7*1/12,AND(A204&lt;=$X$16,$F$15="Excluding Below"),0),0)</f>
        <v>0</v>
      </c>
      <c r="P204" s="42"/>
      <c r="Q204" s="42"/>
      <c r="R204" s="42"/>
      <c r="S204" s="42">
        <f t="shared" si="12"/>
        <v>0</v>
      </c>
      <c r="T204" s="42"/>
      <c r="U204" s="42"/>
      <c r="V204" s="42"/>
      <c r="W204" s="42">
        <f t="shared" si="13"/>
        <v>0</v>
      </c>
      <c r="X204" s="42"/>
      <c r="Y204" s="42"/>
      <c r="Z204" s="42"/>
      <c r="AA204" s="40" t="str" cm="1">
        <f t="array" ref="AA204">_xlfn.IFS($A$51-A204=$X$17,"&lt;=Top of Module",A204=$X$16,"&lt;=Bottom of Module",A204=0,"&lt;=Bottom of Stone",AND($A$51-A204&lt;&gt;$X$17,A204&lt;&gt;$X$16,A204&lt;&gt;0),"")</f>
        <v/>
      </c>
      <c r="AB204" s="41"/>
      <c r="AC204" s="41"/>
      <c r="AD204" s="41"/>
      <c r="AE204" s="41"/>
      <c r="AF204" s="41"/>
    </row>
    <row r="205" spans="1:32" ht="15" customHeight="1" x14ac:dyDescent="0.25">
      <c r="A205" s="48" cm="1">
        <f t="array" ref="A205">_xlfn.IFS(A204&gt;1,A204-1,A204=1,0,A204=0,-999,A204=-999,0-999)</f>
        <v>-999</v>
      </c>
      <c r="B205" s="48"/>
      <c r="C205" s="48"/>
      <c r="D205" s="48"/>
      <c r="E205" s="47">
        <f t="shared" si="11"/>
        <v>0</v>
      </c>
      <c r="F205" s="47"/>
      <c r="G205" s="47"/>
      <c r="H205" s="42">
        <f t="shared" si="10"/>
        <v>0</v>
      </c>
      <c r="I205" s="42"/>
      <c r="J205" s="42"/>
      <c r="K205" s="42" cm="1">
        <f t="array" ref="K205">IF(A205&gt;=1,_xlfn.IFS($A$51-A205&lt;$X$17,0,AND($A$51-A205&gt;=$X$17,A205&gt;$X$16),$V$7*Computations!$I$3*1/12,A205&lt;=$X$16,0),0)</f>
        <v>0</v>
      </c>
      <c r="L205" s="42"/>
      <c r="M205" s="42"/>
      <c r="N205" s="42"/>
      <c r="O205" s="42" cm="1">
        <f t="array" ref="O205">IF(A205&gt;=1,_xlfn.IFS(AND($A$51-A205&lt;$X$17,$F$15="Excluding Above"),0,AND($A$51-A205&lt;$X$17,$F$15&lt;&gt;"Excluding Above"),Computations!$A$7*Computations!$J$7*1/12,AND($A$51-A205&gt;=$X$17,A205&gt;$X$16),(Computations!$A$7-Computations!$A$3)*Computations!$J$7*1/12,AND(A205&lt;=$X$16,$F$15&lt;&gt;"Excluding Below"),Computations!$A$7*Computations!$J$7*1/12,AND(A205&lt;=$X$16,$F$15="Excluding Below"),0),0)</f>
        <v>0</v>
      </c>
      <c r="P205" s="42"/>
      <c r="Q205" s="42"/>
      <c r="R205" s="42"/>
      <c r="S205" s="42">
        <f t="shared" si="12"/>
        <v>0</v>
      </c>
      <c r="T205" s="42"/>
      <c r="U205" s="42"/>
      <c r="V205" s="42"/>
      <c r="W205" s="42">
        <f t="shared" si="13"/>
        <v>0</v>
      </c>
      <c r="X205" s="42"/>
      <c r="Y205" s="42"/>
      <c r="Z205" s="42"/>
      <c r="AA205" s="40" t="str" cm="1">
        <f t="array" ref="AA205">_xlfn.IFS($A$51-A205=$X$17,"&lt;=Top of Module",A205=$X$16,"&lt;=Bottom of Module",A205=0,"&lt;=Bottom of Stone",AND($A$51-A205&lt;&gt;$X$17,A205&lt;&gt;$X$16,A205&lt;&gt;0),"")</f>
        <v/>
      </c>
      <c r="AB205" s="41"/>
      <c r="AC205" s="41"/>
      <c r="AD205" s="41"/>
      <c r="AE205" s="41"/>
      <c r="AF205" s="41"/>
    </row>
    <row r="206" spans="1:32" ht="15" customHeight="1" x14ac:dyDescent="0.25">
      <c r="A206" s="48" cm="1">
        <f t="array" ref="A206">_xlfn.IFS(A205&gt;1,A205-1,A205=1,0,A205=0,-999,A205=-999,0-999)</f>
        <v>-999</v>
      </c>
      <c r="B206" s="48"/>
      <c r="C206" s="48"/>
      <c r="D206" s="48"/>
      <c r="E206" s="47">
        <f t="shared" si="11"/>
        <v>0</v>
      </c>
      <c r="F206" s="47"/>
      <c r="G206" s="47"/>
      <c r="H206" s="42">
        <f t="shared" si="10"/>
        <v>0</v>
      </c>
      <c r="I206" s="42"/>
      <c r="J206" s="42"/>
      <c r="K206" s="42" cm="1">
        <f t="array" ref="K206">IF(A206&gt;=1,_xlfn.IFS($A$51-A206&lt;$X$17,0,AND($A$51-A206&gt;=$X$17,A206&gt;$X$16),$V$7*Computations!$I$3*1/12,A206&lt;=$X$16,0),0)</f>
        <v>0</v>
      </c>
      <c r="L206" s="42"/>
      <c r="M206" s="42"/>
      <c r="N206" s="42"/>
      <c r="O206" s="42" cm="1">
        <f t="array" ref="O206">IF(A206&gt;=1,_xlfn.IFS(AND($A$51-A206&lt;$X$17,$F$15="Excluding Above"),0,AND($A$51-A206&lt;$X$17,$F$15&lt;&gt;"Excluding Above"),Computations!$A$7*Computations!$J$7*1/12,AND($A$51-A206&gt;=$X$17,A206&gt;$X$16),(Computations!$A$7-Computations!$A$3)*Computations!$J$7*1/12,AND(A206&lt;=$X$16,$F$15&lt;&gt;"Excluding Below"),Computations!$A$7*Computations!$J$7*1/12,AND(A206&lt;=$X$16,$F$15="Excluding Below"),0),0)</f>
        <v>0</v>
      </c>
      <c r="P206" s="42"/>
      <c r="Q206" s="42"/>
      <c r="R206" s="42"/>
      <c r="S206" s="42">
        <f t="shared" si="12"/>
        <v>0</v>
      </c>
      <c r="T206" s="42"/>
      <c r="U206" s="42"/>
      <c r="V206" s="42"/>
      <c r="W206" s="42">
        <f t="shared" si="13"/>
        <v>0</v>
      </c>
      <c r="X206" s="42"/>
      <c r="Y206" s="42"/>
      <c r="Z206" s="42"/>
      <c r="AA206" s="40" t="str" cm="1">
        <f t="array" ref="AA206">_xlfn.IFS($A$51-A206=$X$17,"&lt;=Top of Module",A206=$X$16,"&lt;=Bottom of Module",A206=0,"&lt;=Bottom of Stone",AND($A$51-A206&lt;&gt;$X$17,A206&lt;&gt;$X$16,A206&lt;&gt;0),"")</f>
        <v/>
      </c>
      <c r="AB206" s="41"/>
      <c r="AC206" s="41"/>
      <c r="AD206" s="41"/>
      <c r="AE206" s="41"/>
      <c r="AF206" s="41"/>
    </row>
    <row r="207" spans="1:32" ht="15" customHeight="1" x14ac:dyDescent="0.25">
      <c r="A207" s="48" cm="1">
        <f t="array" ref="A207">_xlfn.IFS(A206&gt;1,A206-1,A206=1,0,A206=0,-999,A206=-999,0-999)</f>
        <v>-999</v>
      </c>
      <c r="B207" s="48"/>
      <c r="C207" s="48"/>
      <c r="D207" s="48"/>
      <c r="E207" s="47">
        <f t="shared" si="11"/>
        <v>0</v>
      </c>
      <c r="F207" s="47"/>
      <c r="G207" s="47"/>
      <c r="H207" s="42">
        <f t="shared" si="10"/>
        <v>0</v>
      </c>
      <c r="I207" s="42"/>
      <c r="J207" s="42"/>
      <c r="K207" s="42" cm="1">
        <f t="array" ref="K207">IF(A207&gt;=1,_xlfn.IFS($A$51-A207&lt;$X$17,0,AND($A$51-A207&gt;=$X$17,A207&gt;$X$16),$V$7*Computations!$I$3*1/12,A207&lt;=$X$16,0),0)</f>
        <v>0</v>
      </c>
      <c r="L207" s="42"/>
      <c r="M207" s="42"/>
      <c r="N207" s="42"/>
      <c r="O207" s="42" cm="1">
        <f t="array" ref="O207">IF(A207&gt;=1,_xlfn.IFS(AND($A$51-A207&lt;$X$17,$F$15="Excluding Above"),0,AND($A$51-A207&lt;$X$17,$F$15&lt;&gt;"Excluding Above"),Computations!$A$7*Computations!$J$7*1/12,AND($A$51-A207&gt;=$X$17,A207&gt;$X$16),(Computations!$A$7-Computations!$A$3)*Computations!$J$7*1/12,AND(A207&lt;=$X$16,$F$15&lt;&gt;"Excluding Below"),Computations!$A$7*Computations!$J$7*1/12,AND(A207&lt;=$X$16,$F$15="Excluding Below"),0),0)</f>
        <v>0</v>
      </c>
      <c r="P207" s="42"/>
      <c r="Q207" s="42"/>
      <c r="R207" s="42"/>
      <c r="S207" s="42">
        <f t="shared" si="12"/>
        <v>0</v>
      </c>
      <c r="T207" s="42"/>
      <c r="U207" s="42"/>
      <c r="V207" s="42"/>
      <c r="W207" s="42">
        <f t="shared" si="13"/>
        <v>0</v>
      </c>
      <c r="X207" s="42"/>
      <c r="Y207" s="42"/>
      <c r="Z207" s="42"/>
      <c r="AA207" s="40" t="str" cm="1">
        <f t="array" ref="AA207">_xlfn.IFS($A$51-A207=$X$17,"&lt;=Top of Module",A207=$X$16,"&lt;=Bottom of Module",A207=0,"&lt;=Bottom of Stone",AND($A$51-A207&lt;&gt;$X$17,A207&lt;&gt;$X$16,A207&lt;&gt;0),"")</f>
        <v/>
      </c>
      <c r="AB207" s="41"/>
      <c r="AC207" s="41"/>
      <c r="AD207" s="41"/>
      <c r="AE207" s="41"/>
      <c r="AF207" s="41"/>
    </row>
    <row r="208" spans="1:32" ht="15" customHeight="1" x14ac:dyDescent="0.25">
      <c r="A208" s="48" cm="1">
        <f t="array" ref="A208">_xlfn.IFS(A207&gt;1,A207-1,A207=1,0,A207=0,-999,A207=-999,0-999)</f>
        <v>-999</v>
      </c>
      <c r="B208" s="48"/>
      <c r="C208" s="48"/>
      <c r="D208" s="48"/>
      <c r="E208" s="47">
        <f t="shared" si="11"/>
        <v>0</v>
      </c>
      <c r="F208" s="47"/>
      <c r="G208" s="47"/>
      <c r="H208" s="42">
        <f t="shared" si="10"/>
        <v>0</v>
      </c>
      <c r="I208" s="42"/>
      <c r="J208" s="42"/>
      <c r="K208" s="42" cm="1">
        <f t="array" ref="K208">IF(A208&gt;=1,_xlfn.IFS($A$51-A208&lt;$X$17,0,AND($A$51-A208&gt;=$X$17,A208&gt;$X$16),$V$7*Computations!$I$3*1/12,A208&lt;=$X$16,0),0)</f>
        <v>0</v>
      </c>
      <c r="L208" s="42"/>
      <c r="M208" s="42"/>
      <c r="N208" s="42"/>
      <c r="O208" s="42" cm="1">
        <f t="array" ref="O208">IF(A208&gt;=1,_xlfn.IFS(AND($A$51-A208&lt;$X$17,$F$15="Excluding Above"),0,AND($A$51-A208&lt;$X$17,$F$15&lt;&gt;"Excluding Above"),Computations!$A$7*Computations!$J$7*1/12,AND($A$51-A208&gt;=$X$17,A208&gt;$X$16),(Computations!$A$7-Computations!$A$3)*Computations!$J$7*1/12,AND(A208&lt;=$X$16,$F$15&lt;&gt;"Excluding Below"),Computations!$A$7*Computations!$J$7*1/12,AND(A208&lt;=$X$16,$F$15="Excluding Below"),0),0)</f>
        <v>0</v>
      </c>
      <c r="P208" s="42"/>
      <c r="Q208" s="42"/>
      <c r="R208" s="42"/>
      <c r="S208" s="42">
        <f t="shared" si="12"/>
        <v>0</v>
      </c>
      <c r="T208" s="42"/>
      <c r="U208" s="42"/>
      <c r="V208" s="42"/>
      <c r="W208" s="42">
        <f t="shared" si="13"/>
        <v>0</v>
      </c>
      <c r="X208" s="42"/>
      <c r="Y208" s="42"/>
      <c r="Z208" s="42"/>
      <c r="AA208" s="40" t="str" cm="1">
        <f t="array" ref="AA208">_xlfn.IFS($A$51-A208=$X$17,"&lt;=Top of Module",A208=$X$16,"&lt;=Bottom of Module",A208=0,"&lt;=Bottom of Stone",AND($A$51-A208&lt;&gt;$X$17,A208&lt;&gt;$X$16,A208&lt;&gt;0),"")</f>
        <v/>
      </c>
      <c r="AB208" s="41"/>
      <c r="AC208" s="41"/>
      <c r="AD208" s="41"/>
      <c r="AE208" s="41"/>
      <c r="AF208" s="41"/>
    </row>
    <row r="209" spans="1:32" ht="15" customHeight="1" x14ac:dyDescent="0.25">
      <c r="A209" s="48" cm="1">
        <f t="array" ref="A209">_xlfn.IFS(A208&gt;1,A208-1,A208=1,0,A208=0,-999,A208=-999,0-999)</f>
        <v>-999</v>
      </c>
      <c r="B209" s="48"/>
      <c r="C209" s="48"/>
      <c r="D209" s="48"/>
      <c r="E209" s="47">
        <f t="shared" si="11"/>
        <v>0</v>
      </c>
      <c r="F209" s="47"/>
      <c r="G209" s="47"/>
      <c r="H209" s="42">
        <f t="shared" si="10"/>
        <v>0</v>
      </c>
      <c r="I209" s="42"/>
      <c r="J209" s="42"/>
      <c r="K209" s="42" cm="1">
        <f t="array" ref="K209">IF(A209&gt;=1,_xlfn.IFS($A$51-A209&lt;$X$17,0,AND($A$51-A209&gt;=$X$17,A209&gt;$X$16),$V$7*Computations!$I$3*1/12,A209&lt;=$X$16,0),0)</f>
        <v>0</v>
      </c>
      <c r="L209" s="42"/>
      <c r="M209" s="42"/>
      <c r="N209" s="42"/>
      <c r="O209" s="42" cm="1">
        <f t="array" ref="O209">IF(A209&gt;=1,_xlfn.IFS(AND($A$51-A209&lt;$X$17,$F$15="Excluding Above"),0,AND($A$51-A209&lt;$X$17,$F$15&lt;&gt;"Excluding Above"),Computations!$A$7*Computations!$J$7*1/12,AND($A$51-A209&gt;=$X$17,A209&gt;$X$16),(Computations!$A$7-Computations!$A$3)*Computations!$J$7*1/12,AND(A209&lt;=$X$16,$F$15&lt;&gt;"Excluding Below"),Computations!$A$7*Computations!$J$7*1/12,AND(A209&lt;=$X$16,$F$15="Excluding Below"),0),0)</f>
        <v>0</v>
      </c>
      <c r="P209" s="42"/>
      <c r="Q209" s="42"/>
      <c r="R209" s="42"/>
      <c r="S209" s="42">
        <f t="shared" si="12"/>
        <v>0</v>
      </c>
      <c r="T209" s="42"/>
      <c r="U209" s="42"/>
      <c r="V209" s="42"/>
      <c r="W209" s="42">
        <f t="shared" si="13"/>
        <v>0</v>
      </c>
      <c r="X209" s="42"/>
      <c r="Y209" s="42"/>
      <c r="Z209" s="42"/>
      <c r="AA209" s="40" t="str" cm="1">
        <f t="array" ref="AA209">_xlfn.IFS($A$51-A209=$X$17,"&lt;=Top of Module",A209=$X$16,"&lt;=Bottom of Module",A209=0,"&lt;=Bottom of Stone",AND($A$51-A209&lt;&gt;$X$17,A209&lt;&gt;$X$16,A209&lt;&gt;0),"")</f>
        <v/>
      </c>
      <c r="AB209" s="41"/>
      <c r="AC209" s="41"/>
      <c r="AD209" s="41"/>
      <c r="AE209" s="41"/>
      <c r="AF209" s="41"/>
    </row>
    <row r="210" spans="1:32" ht="15" customHeight="1" x14ac:dyDescent="0.25">
      <c r="A210" s="48" cm="1">
        <f t="array" ref="A210">_xlfn.IFS(A209&gt;1,A209-1,A209=1,0,A209=0,-999,A209=-999,0-999)</f>
        <v>-999</v>
      </c>
      <c r="B210" s="48"/>
      <c r="C210" s="48"/>
      <c r="D210" s="48"/>
      <c r="E210" s="47">
        <f t="shared" si="11"/>
        <v>0</v>
      </c>
      <c r="F210" s="47"/>
      <c r="G210" s="47"/>
      <c r="H210" s="42">
        <f t="shared" si="10"/>
        <v>0</v>
      </c>
      <c r="I210" s="42"/>
      <c r="J210" s="42"/>
      <c r="K210" s="42" cm="1">
        <f t="array" ref="K210">IF(A210&gt;=1,_xlfn.IFS($A$51-A210&lt;$X$17,0,AND($A$51-A210&gt;=$X$17,A210&gt;$X$16),$V$7*Computations!$I$3*1/12,A210&lt;=$X$16,0),0)</f>
        <v>0</v>
      </c>
      <c r="L210" s="42"/>
      <c r="M210" s="42"/>
      <c r="N210" s="42"/>
      <c r="O210" s="42" cm="1">
        <f t="array" ref="O210">IF(A210&gt;=1,_xlfn.IFS(AND($A$51-A210&lt;$X$17,$F$15="Excluding Above"),0,AND($A$51-A210&lt;$X$17,$F$15&lt;&gt;"Excluding Above"),Computations!$A$7*Computations!$J$7*1/12,AND($A$51-A210&gt;=$X$17,A210&gt;$X$16),(Computations!$A$7-Computations!$A$3)*Computations!$J$7*1/12,AND(A210&lt;=$X$16,$F$15&lt;&gt;"Excluding Below"),Computations!$A$7*Computations!$J$7*1/12,AND(A210&lt;=$X$16,$F$15="Excluding Below"),0),0)</f>
        <v>0</v>
      </c>
      <c r="P210" s="42"/>
      <c r="Q210" s="42"/>
      <c r="R210" s="42"/>
      <c r="S210" s="42">
        <f t="shared" si="12"/>
        <v>0</v>
      </c>
      <c r="T210" s="42"/>
      <c r="U210" s="42"/>
      <c r="V210" s="42"/>
      <c r="W210" s="42">
        <f t="shared" si="13"/>
        <v>0</v>
      </c>
      <c r="X210" s="42"/>
      <c r="Y210" s="42"/>
      <c r="Z210" s="42"/>
      <c r="AA210" s="40" t="str" cm="1">
        <f t="array" ref="AA210">_xlfn.IFS($A$51-A210=$X$17,"&lt;=Top of Module",A210=$X$16,"&lt;=Bottom of Module",A210=0,"&lt;=Bottom of Stone",AND($A$51-A210&lt;&gt;$X$17,A210&lt;&gt;$X$16,A210&lt;&gt;0),"")</f>
        <v/>
      </c>
      <c r="AB210" s="41"/>
      <c r="AC210" s="41"/>
      <c r="AD210" s="41"/>
      <c r="AE210" s="41"/>
      <c r="AF210" s="41"/>
    </row>
    <row r="211" spans="1:32" ht="15" customHeight="1" x14ac:dyDescent="0.25">
      <c r="A211" s="48" cm="1">
        <f t="array" ref="A211">_xlfn.IFS(A210&gt;1,A210-1,A210=1,0,A210=0,-999,A210=-999,0-999)</f>
        <v>-999</v>
      </c>
      <c r="B211" s="48"/>
      <c r="C211" s="48"/>
      <c r="D211" s="48"/>
      <c r="E211" s="47">
        <f t="shared" si="11"/>
        <v>0</v>
      </c>
      <c r="F211" s="47"/>
      <c r="G211" s="47"/>
      <c r="H211" s="42">
        <f t="shared" si="10"/>
        <v>0</v>
      </c>
      <c r="I211" s="42"/>
      <c r="J211" s="42"/>
      <c r="K211" s="42" cm="1">
        <f t="array" ref="K211">IF(A211&gt;=1,_xlfn.IFS($A$51-A211&lt;$X$17,0,AND($A$51-A211&gt;=$X$17,A211&gt;$X$16),$V$7*Computations!$I$3*1/12,A211&lt;=$X$16,0),0)</f>
        <v>0</v>
      </c>
      <c r="L211" s="42"/>
      <c r="M211" s="42"/>
      <c r="N211" s="42"/>
      <c r="O211" s="42" cm="1">
        <f t="array" ref="O211">IF(A211&gt;=1,_xlfn.IFS(AND($A$51-A211&lt;$X$17,$F$15="Excluding Above"),0,AND($A$51-A211&lt;$X$17,$F$15&lt;&gt;"Excluding Above"),Computations!$A$7*Computations!$J$7*1/12,AND($A$51-A211&gt;=$X$17,A211&gt;$X$16),(Computations!$A$7-Computations!$A$3)*Computations!$J$7*1/12,AND(A211&lt;=$X$16,$F$15&lt;&gt;"Excluding Below"),Computations!$A$7*Computations!$J$7*1/12,AND(A211&lt;=$X$16,$F$15="Excluding Below"),0),0)</f>
        <v>0</v>
      </c>
      <c r="P211" s="42"/>
      <c r="Q211" s="42"/>
      <c r="R211" s="42"/>
      <c r="S211" s="42">
        <f t="shared" si="12"/>
        <v>0</v>
      </c>
      <c r="T211" s="42"/>
      <c r="U211" s="42"/>
      <c r="V211" s="42"/>
      <c r="W211" s="42">
        <f t="shared" si="13"/>
        <v>0</v>
      </c>
      <c r="X211" s="42"/>
      <c r="Y211" s="42"/>
      <c r="Z211" s="42"/>
      <c r="AA211" s="40" t="str" cm="1">
        <f t="array" ref="AA211">_xlfn.IFS($A$51-A211=$X$17,"&lt;=Top of Module",A211=$X$16,"&lt;=Bottom of Module",A211=0,"&lt;=Bottom of Stone",AND($A$51-A211&lt;&gt;$X$17,A211&lt;&gt;$X$16,A211&lt;&gt;0),"")</f>
        <v/>
      </c>
      <c r="AB211" s="41"/>
      <c r="AC211" s="41"/>
      <c r="AD211" s="41"/>
      <c r="AE211" s="41"/>
      <c r="AF211" s="41"/>
    </row>
    <row r="212" spans="1:32" ht="15" customHeight="1" x14ac:dyDescent="0.25">
      <c r="A212" s="48" cm="1">
        <f t="array" ref="A212">_xlfn.IFS(A211&gt;1,A211-1,A211=1,0,A211=0,-999,A211=-999,0-999)</f>
        <v>-999</v>
      </c>
      <c r="B212" s="48"/>
      <c r="C212" s="48"/>
      <c r="D212" s="48"/>
      <c r="E212" s="47">
        <f t="shared" si="11"/>
        <v>0</v>
      </c>
      <c r="F212" s="47"/>
      <c r="G212" s="47"/>
      <c r="H212" s="42">
        <f t="shared" si="10"/>
        <v>0</v>
      </c>
      <c r="I212" s="42"/>
      <c r="J212" s="42"/>
      <c r="K212" s="42" cm="1">
        <f t="array" ref="K212">IF(A212&gt;=1,_xlfn.IFS($A$51-A212&lt;$X$17,0,AND($A$51-A212&gt;=$X$17,A212&gt;$X$16),$V$7*Computations!$I$3*1/12,A212&lt;=$X$16,0),0)</f>
        <v>0</v>
      </c>
      <c r="L212" s="42"/>
      <c r="M212" s="42"/>
      <c r="N212" s="42"/>
      <c r="O212" s="42" cm="1">
        <f t="array" ref="O212">IF(A212&gt;=1,_xlfn.IFS(AND($A$51-A212&lt;$X$17,$F$15="Excluding Above"),0,AND($A$51-A212&lt;$X$17,$F$15&lt;&gt;"Excluding Above"),Computations!$A$7*Computations!$J$7*1/12,AND($A$51-A212&gt;=$X$17,A212&gt;$X$16),(Computations!$A$7-Computations!$A$3)*Computations!$J$7*1/12,AND(A212&lt;=$X$16,$F$15&lt;&gt;"Excluding Below"),Computations!$A$7*Computations!$J$7*1/12,AND(A212&lt;=$X$16,$F$15="Excluding Below"),0),0)</f>
        <v>0</v>
      </c>
      <c r="P212" s="42"/>
      <c r="Q212" s="42"/>
      <c r="R212" s="42"/>
      <c r="S212" s="42">
        <f t="shared" si="12"/>
        <v>0</v>
      </c>
      <c r="T212" s="42"/>
      <c r="U212" s="42"/>
      <c r="V212" s="42"/>
      <c r="W212" s="42">
        <f t="shared" si="13"/>
        <v>0</v>
      </c>
      <c r="X212" s="42"/>
      <c r="Y212" s="42"/>
      <c r="Z212" s="42"/>
      <c r="AA212" s="40" t="str" cm="1">
        <f t="array" ref="AA212">_xlfn.IFS($A$51-A212=$X$17,"&lt;=Top of Module",A212=$X$16,"&lt;=Bottom of Module",A212=0,"&lt;=Bottom of Stone",AND($A$51-A212&lt;&gt;$X$17,A212&lt;&gt;$X$16,A212&lt;&gt;0),"")</f>
        <v/>
      </c>
      <c r="AB212" s="41"/>
      <c r="AC212" s="41"/>
      <c r="AD212" s="41"/>
      <c r="AE212" s="41"/>
      <c r="AF212" s="41"/>
    </row>
    <row r="213" spans="1:32" ht="15" customHeight="1" x14ac:dyDescent="0.25">
      <c r="A213" s="48" cm="1">
        <f t="array" ref="A213">_xlfn.IFS(A212&gt;1,A212-1,A212=1,0,A212=0,-999,A212=-999,0-999)</f>
        <v>-999</v>
      </c>
      <c r="B213" s="48"/>
      <c r="C213" s="48"/>
      <c r="D213" s="48"/>
      <c r="E213" s="47">
        <f t="shared" si="11"/>
        <v>0</v>
      </c>
      <c r="F213" s="47"/>
      <c r="G213" s="47"/>
      <c r="H213" s="42">
        <f t="shared" si="10"/>
        <v>0</v>
      </c>
      <c r="I213" s="42"/>
      <c r="J213" s="42"/>
      <c r="K213" s="42" cm="1">
        <f t="array" ref="K213">IF(A213&gt;=1,_xlfn.IFS($A$51-A213&lt;$X$17,0,AND($A$51-A213&gt;=$X$17,A213&gt;$X$16),$V$7*Computations!$I$3*1/12,A213&lt;=$X$16,0),0)</f>
        <v>0</v>
      </c>
      <c r="L213" s="42"/>
      <c r="M213" s="42"/>
      <c r="N213" s="42"/>
      <c r="O213" s="42" cm="1">
        <f t="array" ref="O213">IF(A213&gt;=1,_xlfn.IFS(AND($A$51-A213&lt;$X$17,$F$15="Excluding Above"),0,AND($A$51-A213&lt;$X$17,$F$15&lt;&gt;"Excluding Above"),Computations!$A$7*Computations!$J$7*1/12,AND($A$51-A213&gt;=$X$17,A213&gt;$X$16),(Computations!$A$7-Computations!$A$3)*Computations!$J$7*1/12,AND(A213&lt;=$X$16,$F$15&lt;&gt;"Excluding Below"),Computations!$A$7*Computations!$J$7*1/12,AND(A213&lt;=$X$16,$F$15="Excluding Below"),0),0)</f>
        <v>0</v>
      </c>
      <c r="P213" s="42"/>
      <c r="Q213" s="42"/>
      <c r="R213" s="42"/>
      <c r="S213" s="42">
        <f t="shared" si="12"/>
        <v>0</v>
      </c>
      <c r="T213" s="42"/>
      <c r="U213" s="42"/>
      <c r="V213" s="42"/>
      <c r="W213" s="42">
        <f t="shared" si="13"/>
        <v>0</v>
      </c>
      <c r="X213" s="42"/>
      <c r="Y213" s="42"/>
      <c r="Z213" s="42"/>
      <c r="AA213" s="40" t="str" cm="1">
        <f t="array" ref="AA213">_xlfn.IFS($A$51-A213=$X$17,"&lt;=Top of Module",A213=$X$16,"&lt;=Bottom of Module",A213=0,"&lt;=Bottom of Stone",AND($A$51-A213&lt;&gt;$X$17,A213&lt;&gt;$X$16,A213&lt;&gt;0),"")</f>
        <v/>
      </c>
      <c r="AB213" s="41"/>
      <c r="AC213" s="41"/>
      <c r="AD213" s="41"/>
      <c r="AE213" s="41"/>
      <c r="AF213" s="41"/>
    </row>
    <row r="214" spans="1:32" ht="15" customHeight="1" x14ac:dyDescent="0.25">
      <c r="A214" s="48" cm="1">
        <f t="array" ref="A214">_xlfn.IFS(A213&gt;1,A213-1,A213=1,0,A213=0,-999,A213=-999,0-999)</f>
        <v>-999</v>
      </c>
      <c r="B214" s="48"/>
      <c r="C214" s="48"/>
      <c r="D214" s="48"/>
      <c r="E214" s="47">
        <f t="shared" si="11"/>
        <v>0</v>
      </c>
      <c r="F214" s="47"/>
      <c r="G214" s="47"/>
      <c r="H214" s="42">
        <f t="shared" si="10"/>
        <v>0</v>
      </c>
      <c r="I214" s="42"/>
      <c r="J214" s="42"/>
      <c r="K214" s="42" cm="1">
        <f t="array" ref="K214">IF(A214&gt;=1,_xlfn.IFS($A$51-A214&lt;$X$17,0,AND($A$51-A214&gt;=$X$17,A214&gt;$X$16),$V$7*Computations!$I$3*1/12,A214&lt;=$X$16,0),0)</f>
        <v>0</v>
      </c>
      <c r="L214" s="42"/>
      <c r="M214" s="42"/>
      <c r="N214" s="42"/>
      <c r="O214" s="42" cm="1">
        <f t="array" ref="O214">IF(A214&gt;=1,_xlfn.IFS(AND($A$51-A214&lt;$X$17,$F$15="Excluding Above"),0,AND($A$51-A214&lt;$X$17,$F$15&lt;&gt;"Excluding Above"),Computations!$A$7*Computations!$J$7*1/12,AND($A$51-A214&gt;=$X$17,A214&gt;$X$16),(Computations!$A$7-Computations!$A$3)*Computations!$J$7*1/12,AND(A214&lt;=$X$16,$F$15&lt;&gt;"Excluding Below"),Computations!$A$7*Computations!$J$7*1/12,AND(A214&lt;=$X$16,$F$15="Excluding Below"),0),0)</f>
        <v>0</v>
      </c>
      <c r="P214" s="42"/>
      <c r="Q214" s="42"/>
      <c r="R214" s="42"/>
      <c r="S214" s="42">
        <f t="shared" si="12"/>
        <v>0</v>
      </c>
      <c r="T214" s="42"/>
      <c r="U214" s="42"/>
      <c r="V214" s="42"/>
      <c r="W214" s="42">
        <f t="shared" si="13"/>
        <v>0</v>
      </c>
      <c r="X214" s="42"/>
      <c r="Y214" s="42"/>
      <c r="Z214" s="42"/>
      <c r="AA214" s="40" t="str" cm="1">
        <f t="array" ref="AA214">_xlfn.IFS($A$51-A214=$X$17,"&lt;=Top of Module",A214=$X$16,"&lt;=Bottom of Module",A214=0,"&lt;=Bottom of Stone",AND($A$51-A214&lt;&gt;$X$17,A214&lt;&gt;$X$16,A214&lt;&gt;0),"")</f>
        <v/>
      </c>
      <c r="AB214" s="41"/>
      <c r="AC214" s="41"/>
      <c r="AD214" s="41"/>
      <c r="AE214" s="41"/>
      <c r="AF214" s="41"/>
    </row>
    <row r="215" spans="1:32" ht="15" customHeight="1" x14ac:dyDescent="0.25">
      <c r="A215" s="48" cm="1">
        <f t="array" ref="A215">_xlfn.IFS(A214&gt;1,A214-1,A214=1,0,A214=0,-999,A214=-999,0-999)</f>
        <v>-999</v>
      </c>
      <c r="B215" s="48"/>
      <c r="C215" s="48"/>
      <c r="D215" s="48"/>
      <c r="E215" s="47">
        <f t="shared" si="11"/>
        <v>0</v>
      </c>
      <c r="F215" s="47"/>
      <c r="G215" s="47"/>
      <c r="H215" s="42">
        <f t="shared" si="10"/>
        <v>0</v>
      </c>
      <c r="I215" s="42"/>
      <c r="J215" s="42"/>
      <c r="K215" s="42" cm="1">
        <f t="array" ref="K215">IF(A215&gt;=1,_xlfn.IFS($A$51-A215&lt;$X$17,0,AND($A$51-A215&gt;=$X$17,A215&gt;$X$16),$V$7*Computations!$I$3*1/12,A215&lt;=$X$16,0),0)</f>
        <v>0</v>
      </c>
      <c r="L215" s="42"/>
      <c r="M215" s="42"/>
      <c r="N215" s="42"/>
      <c r="O215" s="42" cm="1">
        <f t="array" ref="O215">IF(A215&gt;=1,_xlfn.IFS(AND($A$51-A215&lt;$X$17,$F$15="Excluding Above"),0,AND($A$51-A215&lt;$X$17,$F$15&lt;&gt;"Excluding Above"),Computations!$A$7*Computations!$J$7*1/12,AND($A$51-A215&gt;=$X$17,A215&gt;$X$16),(Computations!$A$7-Computations!$A$3)*Computations!$J$7*1/12,AND(A215&lt;=$X$16,$F$15&lt;&gt;"Excluding Below"),Computations!$A$7*Computations!$J$7*1/12,AND(A215&lt;=$X$16,$F$15="Excluding Below"),0),0)</f>
        <v>0</v>
      </c>
      <c r="P215" s="42"/>
      <c r="Q215" s="42"/>
      <c r="R215" s="42"/>
      <c r="S215" s="42">
        <f t="shared" si="12"/>
        <v>0</v>
      </c>
      <c r="T215" s="42"/>
      <c r="U215" s="42"/>
      <c r="V215" s="42"/>
      <c r="W215" s="42">
        <f t="shared" si="13"/>
        <v>0</v>
      </c>
      <c r="X215" s="42"/>
      <c r="Y215" s="42"/>
      <c r="Z215" s="42"/>
      <c r="AA215" s="40" t="str" cm="1">
        <f t="array" ref="AA215">_xlfn.IFS($A$51-A215=$X$17,"&lt;=Top of Module",A215=$X$16,"&lt;=Bottom of Module",A215=0,"&lt;=Bottom of Stone",AND($A$51-A215&lt;&gt;$X$17,A215&lt;&gt;$X$16,A215&lt;&gt;0),"")</f>
        <v/>
      </c>
      <c r="AB215" s="41"/>
      <c r="AC215" s="41"/>
      <c r="AD215" s="41"/>
      <c r="AE215" s="41"/>
      <c r="AF215" s="41"/>
    </row>
    <row r="216" spans="1:32" ht="15" customHeight="1" x14ac:dyDescent="0.25">
      <c r="A216" s="48" cm="1">
        <f t="array" ref="A216">_xlfn.IFS(A215&gt;1,A215-1,A215=1,0,A215=0,-999,A215=-999,0-999)</f>
        <v>-999</v>
      </c>
      <c r="B216" s="48"/>
      <c r="C216" s="48"/>
      <c r="D216" s="48"/>
      <c r="E216" s="47">
        <f t="shared" si="11"/>
        <v>0</v>
      </c>
      <c r="F216" s="47"/>
      <c r="G216" s="47"/>
      <c r="H216" s="42">
        <f t="shared" si="10"/>
        <v>0</v>
      </c>
      <c r="I216" s="42"/>
      <c r="J216" s="42"/>
      <c r="K216" s="42" cm="1">
        <f t="array" ref="K216">IF(A216&gt;=1,_xlfn.IFS($A$51-A216&lt;$X$17,0,AND($A$51-A216&gt;=$X$17,A216&gt;$X$16),$V$7*Computations!$I$3*1/12,A216&lt;=$X$16,0),0)</f>
        <v>0</v>
      </c>
      <c r="L216" s="42"/>
      <c r="M216" s="42"/>
      <c r="N216" s="42"/>
      <c r="O216" s="42" cm="1">
        <f t="array" ref="O216">IF(A216&gt;=1,_xlfn.IFS(AND($A$51-A216&lt;$X$17,$F$15="Excluding Above"),0,AND($A$51-A216&lt;$X$17,$F$15&lt;&gt;"Excluding Above"),Computations!$A$7*Computations!$J$7*1/12,AND($A$51-A216&gt;=$X$17,A216&gt;$X$16),(Computations!$A$7-Computations!$A$3)*Computations!$J$7*1/12,AND(A216&lt;=$X$16,$F$15&lt;&gt;"Excluding Below"),Computations!$A$7*Computations!$J$7*1/12,AND(A216&lt;=$X$16,$F$15="Excluding Below"),0),0)</f>
        <v>0</v>
      </c>
      <c r="P216" s="42"/>
      <c r="Q216" s="42"/>
      <c r="R216" s="42"/>
      <c r="S216" s="42">
        <f t="shared" si="12"/>
        <v>0</v>
      </c>
      <c r="T216" s="42"/>
      <c r="U216" s="42"/>
      <c r="V216" s="42"/>
      <c r="W216" s="42">
        <f t="shared" si="13"/>
        <v>0</v>
      </c>
      <c r="X216" s="42"/>
      <c r="Y216" s="42"/>
      <c r="Z216" s="42"/>
      <c r="AA216" s="40" t="str" cm="1">
        <f t="array" ref="AA216">_xlfn.IFS($A$51-A216=$X$17,"&lt;=Top of Module",A216=$X$16,"&lt;=Bottom of Module",A216=0,"&lt;=Bottom of Stone",AND($A$51-A216&lt;&gt;$X$17,A216&lt;&gt;$X$16,A216&lt;&gt;0),"")</f>
        <v/>
      </c>
      <c r="AB216" s="41"/>
      <c r="AC216" s="41"/>
      <c r="AD216" s="41"/>
      <c r="AE216" s="41"/>
      <c r="AF216" s="41"/>
    </row>
    <row r="217" spans="1:32" ht="15" customHeight="1" x14ac:dyDescent="0.25">
      <c r="A217" s="48" cm="1">
        <f t="array" ref="A217">_xlfn.IFS(A216&gt;1,A216-1,A216=1,0,A216=0,-999,A216=-999,0-999)</f>
        <v>-999</v>
      </c>
      <c r="B217" s="48"/>
      <c r="C217" s="48"/>
      <c r="D217" s="48"/>
      <c r="E217" s="47">
        <f t="shared" si="11"/>
        <v>0</v>
      </c>
      <c r="F217" s="47"/>
      <c r="G217" s="47"/>
      <c r="H217" s="42">
        <f t="shared" si="10"/>
        <v>0</v>
      </c>
      <c r="I217" s="42"/>
      <c r="J217" s="42"/>
      <c r="K217" s="42" cm="1">
        <f t="array" ref="K217">IF(A217&gt;=1,_xlfn.IFS($A$51-A217&lt;$X$17,0,AND($A$51-A217&gt;=$X$17,A217&gt;$X$16),$V$7*Computations!$I$3*1/12,A217&lt;=$X$16,0),0)</f>
        <v>0</v>
      </c>
      <c r="L217" s="42"/>
      <c r="M217" s="42"/>
      <c r="N217" s="42"/>
      <c r="O217" s="42" cm="1">
        <f t="array" ref="O217">IF(A217&gt;=1,_xlfn.IFS(AND($A$51-A217&lt;$X$17,$F$15="Excluding Above"),0,AND($A$51-A217&lt;$X$17,$F$15&lt;&gt;"Excluding Above"),Computations!$A$7*Computations!$J$7*1/12,AND($A$51-A217&gt;=$X$17,A217&gt;$X$16),(Computations!$A$7-Computations!$A$3)*Computations!$J$7*1/12,AND(A217&lt;=$X$16,$F$15&lt;&gt;"Excluding Below"),Computations!$A$7*Computations!$J$7*1/12,AND(A217&lt;=$X$16,$F$15="Excluding Below"),0),0)</f>
        <v>0</v>
      </c>
      <c r="P217" s="42"/>
      <c r="Q217" s="42"/>
      <c r="R217" s="42"/>
      <c r="S217" s="42">
        <f t="shared" si="12"/>
        <v>0</v>
      </c>
      <c r="T217" s="42"/>
      <c r="U217" s="42"/>
      <c r="V217" s="42"/>
      <c r="W217" s="42">
        <f t="shared" si="13"/>
        <v>0</v>
      </c>
      <c r="X217" s="42"/>
      <c r="Y217" s="42"/>
      <c r="Z217" s="42"/>
      <c r="AA217" s="40" t="str" cm="1">
        <f t="array" ref="AA217">_xlfn.IFS($A$51-A217=$X$17,"&lt;=Top of Module",A217=$X$16,"&lt;=Bottom of Module",A217=0,"&lt;=Bottom of Stone",AND($A$51-A217&lt;&gt;$X$17,A217&lt;&gt;$X$16,A217&lt;&gt;0),"")</f>
        <v/>
      </c>
      <c r="AB217" s="41"/>
      <c r="AC217" s="41"/>
      <c r="AD217" s="41"/>
      <c r="AE217" s="41"/>
      <c r="AF217" s="41"/>
    </row>
    <row r="218" spans="1:32" ht="15" customHeight="1" x14ac:dyDescent="0.25">
      <c r="A218" s="48" cm="1">
        <f t="array" ref="A218">_xlfn.IFS(A217&gt;1,A217-1,A217=1,0,A217=0,-999,A217=-999,0-999)</f>
        <v>-999</v>
      </c>
      <c r="B218" s="48"/>
      <c r="C218" s="48"/>
      <c r="D218" s="48"/>
      <c r="E218" s="47">
        <f t="shared" si="11"/>
        <v>0</v>
      </c>
      <c r="F218" s="47"/>
      <c r="G218" s="47"/>
      <c r="H218" s="42">
        <f t="shared" si="10"/>
        <v>0</v>
      </c>
      <c r="I218" s="42"/>
      <c r="J218" s="42"/>
      <c r="K218" s="42" cm="1">
        <f t="array" ref="K218">IF(A218&gt;=1,_xlfn.IFS($A$51-A218&lt;$X$17,0,AND($A$51-A218&gt;=$X$17,A218&gt;$X$16),$V$7*Computations!$I$3*1/12,A218&lt;=$X$16,0),0)</f>
        <v>0</v>
      </c>
      <c r="L218" s="42"/>
      <c r="M218" s="42"/>
      <c r="N218" s="42"/>
      <c r="O218" s="42" cm="1">
        <f t="array" ref="O218">IF(A218&gt;=1,_xlfn.IFS(AND($A$51-A218&lt;$X$17,$F$15="Excluding Above"),0,AND($A$51-A218&lt;$X$17,$F$15&lt;&gt;"Excluding Above"),Computations!$A$7*Computations!$J$7*1/12,AND($A$51-A218&gt;=$X$17,A218&gt;$X$16),(Computations!$A$7-Computations!$A$3)*Computations!$J$7*1/12,AND(A218&lt;=$X$16,$F$15&lt;&gt;"Excluding Below"),Computations!$A$7*Computations!$J$7*1/12,AND(A218&lt;=$X$16,$F$15="Excluding Below"),0),0)</f>
        <v>0</v>
      </c>
      <c r="P218" s="42"/>
      <c r="Q218" s="42"/>
      <c r="R218" s="42"/>
      <c r="S218" s="42">
        <f t="shared" si="12"/>
        <v>0</v>
      </c>
      <c r="T218" s="42"/>
      <c r="U218" s="42"/>
      <c r="V218" s="42"/>
      <c r="W218" s="42">
        <f t="shared" si="13"/>
        <v>0</v>
      </c>
      <c r="X218" s="42"/>
      <c r="Y218" s="42"/>
      <c r="Z218" s="42"/>
      <c r="AA218" s="40" t="str" cm="1">
        <f t="array" ref="AA218">_xlfn.IFS($A$51-A218=$X$17,"&lt;=Top of Module",A218=$X$16,"&lt;=Bottom of Module",A218=0,"&lt;=Bottom of Stone",AND($A$51-A218&lt;&gt;$X$17,A218&lt;&gt;$X$16,A218&lt;&gt;0),"")</f>
        <v/>
      </c>
      <c r="AB218" s="41"/>
      <c r="AC218" s="41"/>
      <c r="AD218" s="41"/>
      <c r="AE218" s="41"/>
      <c r="AF218" s="41"/>
    </row>
    <row r="219" spans="1:32" ht="15" customHeight="1" x14ac:dyDescent="0.25">
      <c r="A219" s="48" cm="1">
        <f t="array" ref="A219">_xlfn.IFS(A218&gt;1,A218-1,A218=1,0,A218=0,-999,A218=-999,0-999)</f>
        <v>-999</v>
      </c>
      <c r="B219" s="48"/>
      <c r="C219" s="48"/>
      <c r="D219" s="48"/>
      <c r="E219" s="47">
        <f t="shared" si="11"/>
        <v>0</v>
      </c>
      <c r="F219" s="47"/>
      <c r="G219" s="47"/>
      <c r="H219" s="42">
        <f t="shared" si="10"/>
        <v>0</v>
      </c>
      <c r="I219" s="42"/>
      <c r="J219" s="42"/>
      <c r="K219" s="42" cm="1">
        <f t="array" ref="K219">IF(A219&gt;=1,_xlfn.IFS($A$51-A219&lt;$X$17,0,AND($A$51-A219&gt;=$X$17,A219&gt;$X$16),$V$7*Computations!$I$3*1/12,A219&lt;=$X$16,0),0)</f>
        <v>0</v>
      </c>
      <c r="L219" s="42"/>
      <c r="M219" s="42"/>
      <c r="N219" s="42"/>
      <c r="O219" s="42" cm="1">
        <f t="array" ref="O219">IF(A219&gt;=1,_xlfn.IFS(AND($A$51-A219&lt;$X$17,$F$15="Excluding Above"),0,AND($A$51-A219&lt;$X$17,$F$15&lt;&gt;"Excluding Above"),Computations!$A$7*Computations!$J$7*1/12,AND($A$51-A219&gt;=$X$17,A219&gt;$X$16),(Computations!$A$7-Computations!$A$3)*Computations!$J$7*1/12,AND(A219&lt;=$X$16,$F$15&lt;&gt;"Excluding Below"),Computations!$A$7*Computations!$J$7*1/12,AND(A219&lt;=$X$16,$F$15="Excluding Below"),0),0)</f>
        <v>0</v>
      </c>
      <c r="P219" s="42"/>
      <c r="Q219" s="42"/>
      <c r="R219" s="42"/>
      <c r="S219" s="42">
        <f t="shared" si="12"/>
        <v>0</v>
      </c>
      <c r="T219" s="42"/>
      <c r="U219" s="42"/>
      <c r="V219" s="42"/>
      <c r="W219" s="42">
        <f t="shared" si="13"/>
        <v>0</v>
      </c>
      <c r="X219" s="42"/>
      <c r="Y219" s="42"/>
      <c r="Z219" s="42"/>
      <c r="AA219" s="40" t="str" cm="1">
        <f t="array" ref="AA219">_xlfn.IFS($A$51-A219=$X$17,"&lt;=Top of Module",A219=$X$16,"&lt;=Bottom of Module",A219=0,"&lt;=Bottom of Stone",AND($A$51-A219&lt;&gt;$X$17,A219&lt;&gt;$X$16,A219&lt;&gt;0),"")</f>
        <v/>
      </c>
      <c r="AB219" s="41"/>
      <c r="AC219" s="41"/>
      <c r="AD219" s="41"/>
      <c r="AE219" s="41"/>
      <c r="AF219" s="41"/>
    </row>
    <row r="220" spans="1:32" ht="15" customHeight="1" x14ac:dyDescent="0.25">
      <c r="A220" s="48" cm="1">
        <f t="array" ref="A220">_xlfn.IFS(A219&gt;1,A219-1,A219=1,0,A219=0,-999,A219=-999,0-999)</f>
        <v>-999</v>
      </c>
      <c r="B220" s="48"/>
      <c r="C220" s="48"/>
      <c r="D220" s="48"/>
      <c r="E220" s="47">
        <f t="shared" si="11"/>
        <v>0</v>
      </c>
      <c r="F220" s="47"/>
      <c r="G220" s="47"/>
      <c r="H220" s="42">
        <f t="shared" si="10"/>
        <v>0</v>
      </c>
      <c r="I220" s="42"/>
      <c r="J220" s="42"/>
      <c r="K220" s="42" cm="1">
        <f t="array" ref="K220">IF(A220&gt;=1,_xlfn.IFS($A$51-A220&lt;$X$17,0,AND($A$51-A220&gt;=$X$17,A220&gt;$X$16),$V$7*Computations!$I$3*1/12,A220&lt;=$X$16,0),0)</f>
        <v>0</v>
      </c>
      <c r="L220" s="42"/>
      <c r="M220" s="42"/>
      <c r="N220" s="42"/>
      <c r="O220" s="42" cm="1">
        <f t="array" ref="O220">IF(A220&gt;=1,_xlfn.IFS(AND($A$51-A220&lt;$X$17,$F$15="Excluding Above"),0,AND($A$51-A220&lt;$X$17,$F$15&lt;&gt;"Excluding Above"),Computations!$A$7*Computations!$J$7*1/12,AND($A$51-A220&gt;=$X$17,A220&gt;$X$16),(Computations!$A$7-Computations!$A$3)*Computations!$J$7*1/12,AND(A220&lt;=$X$16,$F$15&lt;&gt;"Excluding Below"),Computations!$A$7*Computations!$J$7*1/12,AND(A220&lt;=$X$16,$F$15="Excluding Below"),0),0)</f>
        <v>0</v>
      </c>
      <c r="P220" s="42"/>
      <c r="Q220" s="42"/>
      <c r="R220" s="42"/>
      <c r="S220" s="42">
        <f t="shared" si="12"/>
        <v>0</v>
      </c>
      <c r="T220" s="42"/>
      <c r="U220" s="42"/>
      <c r="V220" s="42"/>
      <c r="W220" s="42">
        <f t="shared" si="13"/>
        <v>0</v>
      </c>
      <c r="X220" s="42"/>
      <c r="Y220" s="42"/>
      <c r="Z220" s="42"/>
      <c r="AA220" s="40" t="str" cm="1">
        <f t="array" ref="AA220">_xlfn.IFS($A$51-A220=$X$17,"&lt;=Top of Module",A220=$X$16,"&lt;=Bottom of Module",A220=0,"&lt;=Bottom of Stone",AND($A$51-A220&lt;&gt;$X$17,A220&lt;&gt;$X$16,A220&lt;&gt;0),"")</f>
        <v/>
      </c>
      <c r="AB220" s="41"/>
      <c r="AC220" s="41"/>
      <c r="AD220" s="41"/>
      <c r="AE220" s="41"/>
      <c r="AF220" s="41"/>
    </row>
    <row r="221" spans="1:32" ht="15" customHeight="1" x14ac:dyDescent="0.25">
      <c r="A221" s="48" cm="1">
        <f t="array" ref="A221">_xlfn.IFS(A220&gt;1,A220-1,A220=1,0,A220=0,-999,A220=-999,0-999)</f>
        <v>-999</v>
      </c>
      <c r="B221" s="48"/>
      <c r="C221" s="48"/>
      <c r="D221" s="48"/>
      <c r="E221" s="47">
        <f t="shared" si="11"/>
        <v>0</v>
      </c>
      <c r="F221" s="47"/>
      <c r="G221" s="47"/>
      <c r="H221" s="42">
        <f t="shared" si="10"/>
        <v>0</v>
      </c>
      <c r="I221" s="42"/>
      <c r="J221" s="42"/>
      <c r="K221" s="42" cm="1">
        <f t="array" ref="K221">IF(A221&gt;=1,_xlfn.IFS($A$51-A221&lt;$X$17,0,AND($A$51-A221&gt;=$X$17,A221&gt;$X$16),$V$7*Computations!$I$3*1/12,A221&lt;=$X$16,0),0)</f>
        <v>0</v>
      </c>
      <c r="L221" s="42"/>
      <c r="M221" s="42"/>
      <c r="N221" s="42"/>
      <c r="O221" s="42" cm="1">
        <f t="array" ref="O221">IF(A221&gt;=1,_xlfn.IFS(AND($A$51-A221&lt;$X$17,$F$15="Excluding Above"),0,AND($A$51-A221&lt;$X$17,$F$15&lt;&gt;"Excluding Above"),Computations!$A$7*Computations!$J$7*1/12,AND($A$51-A221&gt;=$X$17,A221&gt;$X$16),(Computations!$A$7-Computations!$A$3)*Computations!$J$7*1/12,AND(A221&lt;=$X$16,$F$15&lt;&gt;"Excluding Below"),Computations!$A$7*Computations!$J$7*1/12,AND(A221&lt;=$X$16,$F$15="Excluding Below"),0),0)</f>
        <v>0</v>
      </c>
      <c r="P221" s="42"/>
      <c r="Q221" s="42"/>
      <c r="R221" s="42"/>
      <c r="S221" s="42">
        <f t="shared" si="12"/>
        <v>0</v>
      </c>
      <c r="T221" s="42"/>
      <c r="U221" s="42"/>
      <c r="V221" s="42"/>
      <c r="W221" s="42">
        <f t="shared" si="13"/>
        <v>0</v>
      </c>
      <c r="X221" s="42"/>
      <c r="Y221" s="42"/>
      <c r="Z221" s="42"/>
      <c r="AA221" s="40" t="str" cm="1">
        <f t="array" ref="AA221">_xlfn.IFS($A$51-A221=$X$17,"&lt;=Top of Module",A221=$X$16,"&lt;=Bottom of Module",A221=0,"&lt;=Bottom of Stone",AND($A$51-A221&lt;&gt;$X$17,A221&lt;&gt;$X$16,A221&lt;&gt;0),"")</f>
        <v/>
      </c>
      <c r="AB221" s="41"/>
      <c r="AC221" s="41"/>
      <c r="AD221" s="41"/>
      <c r="AE221" s="41"/>
      <c r="AF221" s="41"/>
    </row>
    <row r="222" spans="1:32" ht="15" customHeight="1" x14ac:dyDescent="0.25">
      <c r="A222" s="48" cm="1">
        <f t="array" ref="A222">_xlfn.IFS(A221&gt;1,A221-1,A221=1,0,A221=0,-999,A221=-999,0-999)</f>
        <v>-999</v>
      </c>
      <c r="B222" s="48"/>
      <c r="C222" s="48"/>
      <c r="D222" s="48"/>
      <c r="E222" s="47">
        <f t="shared" si="11"/>
        <v>0</v>
      </c>
      <c r="F222" s="47"/>
      <c r="G222" s="47"/>
      <c r="H222" s="42">
        <f t="shared" si="10"/>
        <v>0</v>
      </c>
      <c r="I222" s="42"/>
      <c r="J222" s="42"/>
      <c r="K222" s="42" cm="1">
        <f t="array" ref="K222">IF(A222&gt;=1,_xlfn.IFS($A$51-A222&lt;$X$17,0,AND($A$51-A222&gt;=$X$17,A222&gt;$X$16),$V$7*Computations!$I$3*1/12,A222&lt;=$X$16,0),0)</f>
        <v>0</v>
      </c>
      <c r="L222" s="42"/>
      <c r="M222" s="42"/>
      <c r="N222" s="42"/>
      <c r="O222" s="42" cm="1">
        <f t="array" ref="O222">IF(A222&gt;=1,_xlfn.IFS(AND($A$51-A222&lt;$X$17,$F$15="Excluding Above"),0,AND($A$51-A222&lt;$X$17,$F$15&lt;&gt;"Excluding Above"),Computations!$A$7*Computations!$J$7*1/12,AND($A$51-A222&gt;=$X$17,A222&gt;$X$16),(Computations!$A$7-Computations!$A$3)*Computations!$J$7*1/12,AND(A222&lt;=$X$16,$F$15&lt;&gt;"Excluding Below"),Computations!$A$7*Computations!$J$7*1/12,AND(A222&lt;=$X$16,$F$15="Excluding Below"),0),0)</f>
        <v>0</v>
      </c>
      <c r="P222" s="42"/>
      <c r="Q222" s="42"/>
      <c r="R222" s="42"/>
      <c r="S222" s="42">
        <f t="shared" si="12"/>
        <v>0</v>
      </c>
      <c r="T222" s="42"/>
      <c r="U222" s="42"/>
      <c r="V222" s="42"/>
      <c r="W222" s="42">
        <f t="shared" si="13"/>
        <v>0</v>
      </c>
      <c r="X222" s="42"/>
      <c r="Y222" s="42"/>
      <c r="Z222" s="42"/>
      <c r="AA222" s="40" t="str" cm="1">
        <f t="array" ref="AA222">_xlfn.IFS($A$51-A222=$X$17,"&lt;=Top of Module",A222=$X$16,"&lt;=Bottom of Module",A222=0,"&lt;=Bottom of Stone",AND($A$51-A222&lt;&gt;$X$17,A222&lt;&gt;$X$16,A222&lt;&gt;0),"")</f>
        <v/>
      </c>
      <c r="AB222" s="41"/>
      <c r="AC222" s="41"/>
      <c r="AD222" s="41"/>
      <c r="AE222" s="41"/>
      <c r="AF222" s="41"/>
    </row>
    <row r="223" spans="1:32" ht="15" customHeight="1" x14ac:dyDescent="0.25">
      <c r="A223" s="48" cm="1">
        <f t="array" ref="A223">_xlfn.IFS(A222&gt;1,A222-1,A222=1,0,A222=0,-999,A222=-999,0-999)</f>
        <v>-999</v>
      </c>
      <c r="B223" s="48"/>
      <c r="C223" s="48"/>
      <c r="D223" s="48"/>
      <c r="E223" s="47">
        <f t="shared" si="11"/>
        <v>0</v>
      </c>
      <c r="F223" s="47"/>
      <c r="G223" s="47"/>
      <c r="H223" s="42">
        <f t="shared" si="10"/>
        <v>0</v>
      </c>
      <c r="I223" s="42"/>
      <c r="J223" s="42"/>
      <c r="K223" s="42" cm="1">
        <f t="array" ref="K223">IF(A223&gt;=1,_xlfn.IFS($A$51-A223&lt;$X$17,0,AND($A$51-A223&gt;=$X$17,A223&gt;$X$16),$V$7*Computations!$I$3*1/12,A223&lt;=$X$16,0),0)</f>
        <v>0</v>
      </c>
      <c r="L223" s="42"/>
      <c r="M223" s="42"/>
      <c r="N223" s="42"/>
      <c r="O223" s="42" cm="1">
        <f t="array" ref="O223">IF(A223&gt;=1,_xlfn.IFS(AND($A$51-A223&lt;$X$17,$F$15="Excluding Above"),0,AND($A$51-A223&lt;$X$17,$F$15&lt;&gt;"Excluding Above"),Computations!$A$7*Computations!$J$7*1/12,AND($A$51-A223&gt;=$X$17,A223&gt;$X$16),(Computations!$A$7-Computations!$A$3)*Computations!$J$7*1/12,AND(A223&lt;=$X$16,$F$15&lt;&gt;"Excluding Below"),Computations!$A$7*Computations!$J$7*1/12,AND(A223&lt;=$X$16,$F$15="Excluding Below"),0),0)</f>
        <v>0</v>
      </c>
      <c r="P223" s="42"/>
      <c r="Q223" s="42"/>
      <c r="R223" s="42"/>
      <c r="S223" s="42">
        <f t="shared" si="12"/>
        <v>0</v>
      </c>
      <c r="T223" s="42"/>
      <c r="U223" s="42"/>
      <c r="V223" s="42"/>
      <c r="W223" s="42">
        <f t="shared" si="13"/>
        <v>0</v>
      </c>
      <c r="X223" s="42"/>
      <c r="Y223" s="42"/>
      <c r="Z223" s="42"/>
      <c r="AA223" s="40" t="str" cm="1">
        <f t="array" ref="AA223">_xlfn.IFS($A$51-A223=$X$17,"&lt;=Top of Module",A223=$X$16,"&lt;=Bottom of Module",A223=0,"&lt;=Bottom of Stone",AND($A$51-A223&lt;&gt;$X$17,A223&lt;&gt;$X$16,A223&lt;&gt;0),"")</f>
        <v/>
      </c>
      <c r="AB223" s="41"/>
      <c r="AC223" s="41"/>
      <c r="AD223" s="41"/>
      <c r="AE223" s="41"/>
      <c r="AF223" s="41"/>
    </row>
    <row r="224" spans="1:32" ht="15" customHeight="1" x14ac:dyDescent="0.25">
      <c r="A224" s="48" cm="1">
        <f t="array" ref="A224">_xlfn.IFS(A223&gt;1,A223-1,A223=1,0,A223=0,-999,A223=-999,0-999)</f>
        <v>-999</v>
      </c>
      <c r="B224" s="48"/>
      <c r="C224" s="48"/>
      <c r="D224" s="48"/>
      <c r="E224" s="47">
        <f t="shared" si="11"/>
        <v>0</v>
      </c>
      <c r="F224" s="47"/>
      <c r="G224" s="47"/>
      <c r="H224" s="42">
        <f t="shared" si="10"/>
        <v>0</v>
      </c>
      <c r="I224" s="42"/>
      <c r="J224" s="42"/>
      <c r="K224" s="42" cm="1">
        <f t="array" ref="K224">IF(A224&gt;=1,_xlfn.IFS($A$51-A224&lt;$X$17,0,AND($A$51-A224&gt;=$X$17,A224&gt;$X$16),$V$7*Computations!$I$3*1/12,A224&lt;=$X$16,0),0)</f>
        <v>0</v>
      </c>
      <c r="L224" s="42"/>
      <c r="M224" s="42"/>
      <c r="N224" s="42"/>
      <c r="O224" s="42" cm="1">
        <f t="array" ref="O224">IF(A224&gt;=1,_xlfn.IFS(AND($A$51-A224&lt;$X$17,$F$15="Excluding Above"),0,AND($A$51-A224&lt;$X$17,$F$15&lt;&gt;"Excluding Above"),Computations!$A$7*Computations!$J$7*1/12,AND($A$51-A224&gt;=$X$17,A224&gt;$X$16),(Computations!$A$7-Computations!$A$3)*Computations!$J$7*1/12,AND(A224&lt;=$X$16,$F$15&lt;&gt;"Excluding Below"),Computations!$A$7*Computations!$J$7*1/12,AND(A224&lt;=$X$16,$F$15="Excluding Below"),0),0)</f>
        <v>0</v>
      </c>
      <c r="P224" s="42"/>
      <c r="Q224" s="42"/>
      <c r="R224" s="42"/>
      <c r="S224" s="42">
        <f t="shared" si="12"/>
        <v>0</v>
      </c>
      <c r="T224" s="42"/>
      <c r="U224" s="42"/>
      <c r="V224" s="42"/>
      <c r="W224" s="42">
        <f t="shared" si="13"/>
        <v>0</v>
      </c>
      <c r="X224" s="42"/>
      <c r="Y224" s="42"/>
      <c r="Z224" s="42"/>
      <c r="AA224" s="40" t="str" cm="1">
        <f t="array" ref="AA224">_xlfn.IFS($A$51-A224=$X$17,"&lt;=Top of Module",A224=$X$16,"&lt;=Bottom of Module",A224=0,"&lt;=Bottom of Stone",AND($A$51-A224&lt;&gt;$X$17,A224&lt;&gt;$X$16,A224&lt;&gt;0),"")</f>
        <v/>
      </c>
      <c r="AB224" s="41"/>
      <c r="AC224" s="41"/>
      <c r="AD224" s="41"/>
      <c r="AE224" s="41"/>
      <c r="AF224" s="41"/>
    </row>
    <row r="225" spans="1:32" ht="15" customHeight="1" x14ac:dyDescent="0.25">
      <c r="A225" s="48" cm="1">
        <f t="array" ref="A225">_xlfn.IFS(A224&gt;1,A224-1,A224=1,0,A224=0,-999,A224=-999,0-999)</f>
        <v>-999</v>
      </c>
      <c r="B225" s="48"/>
      <c r="C225" s="48"/>
      <c r="D225" s="48"/>
      <c r="E225" s="47">
        <f t="shared" si="11"/>
        <v>0</v>
      </c>
      <c r="F225" s="47"/>
      <c r="G225" s="47"/>
      <c r="H225" s="42">
        <f t="shared" si="10"/>
        <v>0</v>
      </c>
      <c r="I225" s="42"/>
      <c r="J225" s="42"/>
      <c r="K225" s="42" cm="1">
        <f t="array" ref="K225">IF(A225&gt;=1,_xlfn.IFS($A$51-A225&lt;$X$17,0,AND($A$51-A225&gt;=$X$17,A225&gt;$X$16),$V$7*Computations!$I$3*1/12,A225&lt;=$X$16,0),0)</f>
        <v>0</v>
      </c>
      <c r="L225" s="42"/>
      <c r="M225" s="42"/>
      <c r="N225" s="42"/>
      <c r="O225" s="42" cm="1">
        <f t="array" ref="O225">IF(A225&gt;=1,_xlfn.IFS(AND($A$51-A225&lt;$X$17,$F$15="Excluding Above"),0,AND($A$51-A225&lt;$X$17,$F$15&lt;&gt;"Excluding Above"),Computations!$A$7*Computations!$J$7*1/12,AND($A$51-A225&gt;=$X$17,A225&gt;$X$16),(Computations!$A$7-Computations!$A$3)*Computations!$J$7*1/12,AND(A225&lt;=$X$16,$F$15&lt;&gt;"Excluding Below"),Computations!$A$7*Computations!$J$7*1/12,AND(A225&lt;=$X$16,$F$15="Excluding Below"),0),0)</f>
        <v>0</v>
      </c>
      <c r="P225" s="42"/>
      <c r="Q225" s="42"/>
      <c r="R225" s="42"/>
      <c r="S225" s="42">
        <f t="shared" si="12"/>
        <v>0</v>
      </c>
      <c r="T225" s="42"/>
      <c r="U225" s="42"/>
      <c r="V225" s="42"/>
      <c r="W225" s="42">
        <f t="shared" si="13"/>
        <v>0</v>
      </c>
      <c r="X225" s="42"/>
      <c r="Y225" s="42"/>
      <c r="Z225" s="42"/>
      <c r="AA225" s="40" t="str" cm="1">
        <f t="array" ref="AA225">_xlfn.IFS($A$51-A225=$X$17,"&lt;=Top of Module",A225=$X$16,"&lt;=Bottom of Module",A225=0,"&lt;=Bottom of Stone",AND($A$51-A225&lt;&gt;$X$17,A225&lt;&gt;$X$16,A225&lt;&gt;0),"")</f>
        <v/>
      </c>
      <c r="AB225" s="41"/>
      <c r="AC225" s="41"/>
      <c r="AD225" s="41"/>
      <c r="AE225" s="41"/>
      <c r="AF225" s="41"/>
    </row>
    <row r="226" spans="1:32" ht="15" customHeight="1" x14ac:dyDescent="0.25">
      <c r="A226" s="48" cm="1">
        <f t="array" ref="A226">_xlfn.IFS(A225&gt;1,A225-1,A225=1,0,A225=0,-999,A225=-999,0-999)</f>
        <v>-999</v>
      </c>
      <c r="B226" s="48"/>
      <c r="C226" s="48"/>
      <c r="D226" s="48"/>
      <c r="E226" s="47">
        <f t="shared" si="11"/>
        <v>0</v>
      </c>
      <c r="F226" s="47"/>
      <c r="G226" s="47"/>
      <c r="H226" s="42">
        <f t="shared" si="10"/>
        <v>0</v>
      </c>
      <c r="I226" s="42"/>
      <c r="J226" s="42"/>
      <c r="K226" s="42" cm="1">
        <f t="array" ref="K226">IF(A226&gt;=1,_xlfn.IFS($A$51-A226&lt;$X$17,0,AND($A$51-A226&gt;=$X$17,A226&gt;$X$16),$V$7*Computations!$I$3*1/12,A226&lt;=$X$16,0),0)</f>
        <v>0</v>
      </c>
      <c r="L226" s="42"/>
      <c r="M226" s="42"/>
      <c r="N226" s="42"/>
      <c r="O226" s="42" cm="1">
        <f t="array" ref="O226">IF(A226&gt;=1,_xlfn.IFS(AND($A$51-A226&lt;$X$17,$F$15="Excluding Above"),0,AND($A$51-A226&lt;$X$17,$F$15&lt;&gt;"Excluding Above"),Computations!$A$7*Computations!$J$7*1/12,AND($A$51-A226&gt;=$X$17,A226&gt;$X$16),(Computations!$A$7-Computations!$A$3)*Computations!$J$7*1/12,AND(A226&lt;=$X$16,$F$15&lt;&gt;"Excluding Below"),Computations!$A$7*Computations!$J$7*1/12,AND(A226&lt;=$X$16,$F$15="Excluding Below"),0),0)</f>
        <v>0</v>
      </c>
      <c r="P226" s="42"/>
      <c r="Q226" s="42"/>
      <c r="R226" s="42"/>
      <c r="S226" s="42">
        <f t="shared" si="12"/>
        <v>0</v>
      </c>
      <c r="T226" s="42"/>
      <c r="U226" s="42"/>
      <c r="V226" s="42"/>
      <c r="W226" s="42">
        <f t="shared" si="13"/>
        <v>0</v>
      </c>
      <c r="X226" s="42"/>
      <c r="Y226" s="42"/>
      <c r="Z226" s="42"/>
      <c r="AA226" s="40" t="str" cm="1">
        <f t="array" ref="AA226">_xlfn.IFS($A$51-A226=$X$17,"&lt;=Top of Module",A226=$X$16,"&lt;=Bottom of Module",A226=0,"&lt;=Bottom of Stone",AND($A$51-A226&lt;&gt;$X$17,A226&lt;&gt;$X$16,A226&lt;&gt;0),"")</f>
        <v/>
      </c>
      <c r="AB226" s="41"/>
      <c r="AC226" s="41"/>
      <c r="AD226" s="41"/>
      <c r="AE226" s="41"/>
      <c r="AF226" s="41"/>
    </row>
    <row r="227" spans="1:32" ht="15" customHeight="1" x14ac:dyDescent="0.25">
      <c r="A227" s="48" cm="1">
        <f t="array" ref="A227">_xlfn.IFS(A226&gt;1,A226-1,A226=1,0,A226=0,-999,A226=-999,0-999)</f>
        <v>-999</v>
      </c>
      <c r="B227" s="48"/>
      <c r="C227" s="48"/>
      <c r="D227" s="48"/>
      <c r="E227" s="47">
        <f t="shared" si="11"/>
        <v>0</v>
      </c>
      <c r="F227" s="47"/>
      <c r="G227" s="47"/>
      <c r="H227" s="42">
        <f t="shared" si="10"/>
        <v>0</v>
      </c>
      <c r="I227" s="42"/>
      <c r="J227" s="42"/>
      <c r="K227" s="42" cm="1">
        <f t="array" ref="K227">IF(A227&gt;=1,_xlfn.IFS($A$51-A227&lt;$X$17,0,AND($A$51-A227&gt;=$X$17,A227&gt;$X$16),$V$7*Computations!$I$3*1/12,A227&lt;=$X$16,0),0)</f>
        <v>0</v>
      </c>
      <c r="L227" s="42"/>
      <c r="M227" s="42"/>
      <c r="N227" s="42"/>
      <c r="O227" s="42" cm="1">
        <f t="array" ref="O227">IF(A227&gt;=1,_xlfn.IFS(AND($A$51-A227&lt;$X$17,$F$15="Excluding Above"),0,AND($A$51-A227&lt;$X$17,$F$15&lt;&gt;"Excluding Above"),Computations!$A$7*Computations!$J$7*1/12,AND($A$51-A227&gt;=$X$17,A227&gt;$X$16),(Computations!$A$7-Computations!$A$3)*Computations!$J$7*1/12,AND(A227&lt;=$X$16,$F$15&lt;&gt;"Excluding Below"),Computations!$A$7*Computations!$J$7*1/12,AND(A227&lt;=$X$16,$F$15="Excluding Below"),0),0)</f>
        <v>0</v>
      </c>
      <c r="P227" s="42"/>
      <c r="Q227" s="42"/>
      <c r="R227" s="42"/>
      <c r="S227" s="42">
        <f t="shared" si="12"/>
        <v>0</v>
      </c>
      <c r="T227" s="42"/>
      <c r="U227" s="42"/>
      <c r="V227" s="42"/>
      <c r="W227" s="42">
        <f t="shared" si="13"/>
        <v>0</v>
      </c>
      <c r="X227" s="42"/>
      <c r="Y227" s="42"/>
      <c r="Z227" s="42"/>
      <c r="AA227" s="40" t="str" cm="1">
        <f t="array" ref="AA227">_xlfn.IFS($A$51-A227=$X$17,"&lt;=Top of Module",A227=$X$16,"&lt;=Bottom of Module",A227=0,"&lt;=Bottom of Stone",AND($A$51-A227&lt;&gt;$X$17,A227&lt;&gt;$X$16,A227&lt;&gt;0),"")</f>
        <v/>
      </c>
      <c r="AB227" s="41"/>
      <c r="AC227" s="41"/>
      <c r="AD227" s="41"/>
      <c r="AE227" s="41"/>
      <c r="AF227" s="41"/>
    </row>
    <row r="228" spans="1:32" ht="15" customHeight="1" x14ac:dyDescent="0.25">
      <c r="A228" s="48" cm="1">
        <f t="array" ref="A228">_xlfn.IFS(A227&gt;1,A227-1,A227=1,0,A227=0,-999,A227=-999,0-999)</f>
        <v>-999</v>
      </c>
      <c r="B228" s="48"/>
      <c r="C228" s="48"/>
      <c r="D228" s="48"/>
      <c r="E228" s="47">
        <f t="shared" si="11"/>
        <v>0</v>
      </c>
      <c r="F228" s="47"/>
      <c r="G228" s="47"/>
      <c r="H228" s="42">
        <f t="shared" si="10"/>
        <v>0</v>
      </c>
      <c r="I228" s="42"/>
      <c r="J228" s="42"/>
      <c r="K228" s="42" cm="1">
        <f t="array" ref="K228">IF(A228&gt;=1,_xlfn.IFS($A$51-A228&lt;$X$17,0,AND($A$51-A228&gt;=$X$17,A228&gt;$X$16),$V$7*Computations!$I$3*1/12,A228&lt;=$X$16,0),0)</f>
        <v>0</v>
      </c>
      <c r="L228" s="42"/>
      <c r="M228" s="42"/>
      <c r="N228" s="42"/>
      <c r="O228" s="42" cm="1">
        <f t="array" ref="O228">IF(A228&gt;=1,_xlfn.IFS(AND($A$51-A228&lt;$X$17,$F$15="Excluding Above"),0,AND($A$51-A228&lt;$X$17,$F$15&lt;&gt;"Excluding Above"),Computations!$A$7*Computations!$J$7*1/12,AND($A$51-A228&gt;=$X$17,A228&gt;$X$16),(Computations!$A$7-Computations!$A$3)*Computations!$J$7*1/12,AND(A228&lt;=$X$16,$F$15&lt;&gt;"Excluding Below"),Computations!$A$7*Computations!$J$7*1/12,AND(A228&lt;=$X$16,$F$15="Excluding Below"),0),0)</f>
        <v>0</v>
      </c>
      <c r="P228" s="42"/>
      <c r="Q228" s="42"/>
      <c r="R228" s="42"/>
      <c r="S228" s="42">
        <f t="shared" si="12"/>
        <v>0</v>
      </c>
      <c r="T228" s="42"/>
      <c r="U228" s="42"/>
      <c r="V228" s="42"/>
      <c r="W228" s="42">
        <f t="shared" si="13"/>
        <v>0</v>
      </c>
      <c r="X228" s="42"/>
      <c r="Y228" s="42"/>
      <c r="Z228" s="42"/>
      <c r="AA228" s="40" t="str" cm="1">
        <f t="array" ref="AA228">_xlfn.IFS($A$51-A228=$X$17,"&lt;=Top of Module",A228=$X$16,"&lt;=Bottom of Module",A228=0,"&lt;=Bottom of Stone",AND($A$51-A228&lt;&gt;$X$17,A228&lt;&gt;$X$16,A228&lt;&gt;0),"")</f>
        <v/>
      </c>
      <c r="AB228" s="41"/>
      <c r="AC228" s="41"/>
      <c r="AD228" s="41"/>
      <c r="AE228" s="41"/>
      <c r="AF228" s="41"/>
    </row>
    <row r="229" spans="1:32" ht="15" customHeight="1" x14ac:dyDescent="0.25">
      <c r="A229" s="48" cm="1">
        <f t="array" ref="A229">_xlfn.IFS(A228&gt;1,A228-1,A228=1,0,A228=0,-999,A228=-999,0-999)</f>
        <v>-999</v>
      </c>
      <c r="B229" s="48"/>
      <c r="C229" s="48"/>
      <c r="D229" s="48"/>
      <c r="E229" s="47">
        <f t="shared" si="11"/>
        <v>0</v>
      </c>
      <c r="F229" s="47"/>
      <c r="G229" s="47"/>
      <c r="H229" s="42">
        <f t="shared" si="10"/>
        <v>0</v>
      </c>
      <c r="I229" s="42"/>
      <c r="J229" s="42"/>
      <c r="K229" s="42" cm="1">
        <f t="array" ref="K229">IF(A229&gt;=1,_xlfn.IFS($A$51-A229&lt;$X$17,0,AND($A$51-A229&gt;=$X$17,A229&gt;$X$16),$V$7*Computations!$I$3*1/12,A229&lt;=$X$16,0),0)</f>
        <v>0</v>
      </c>
      <c r="L229" s="42"/>
      <c r="M229" s="42"/>
      <c r="N229" s="42"/>
      <c r="O229" s="42" cm="1">
        <f t="array" ref="O229">IF(A229&gt;=1,_xlfn.IFS(AND($A$51-A229&lt;$X$17,$F$15="Excluding Above"),0,AND($A$51-A229&lt;$X$17,$F$15&lt;&gt;"Excluding Above"),Computations!$A$7*Computations!$J$7*1/12,AND($A$51-A229&gt;=$X$17,A229&gt;$X$16),(Computations!$A$7-Computations!$A$3)*Computations!$J$7*1/12,AND(A229&lt;=$X$16,$F$15&lt;&gt;"Excluding Below"),Computations!$A$7*Computations!$J$7*1/12,AND(A229&lt;=$X$16,$F$15="Excluding Below"),0),0)</f>
        <v>0</v>
      </c>
      <c r="P229" s="42"/>
      <c r="Q229" s="42"/>
      <c r="R229" s="42"/>
      <c r="S229" s="42">
        <f t="shared" si="12"/>
        <v>0</v>
      </c>
      <c r="T229" s="42"/>
      <c r="U229" s="42"/>
      <c r="V229" s="42"/>
      <c r="W229" s="42">
        <f t="shared" si="13"/>
        <v>0</v>
      </c>
      <c r="X229" s="42"/>
      <c r="Y229" s="42"/>
      <c r="Z229" s="42"/>
      <c r="AA229" s="40" t="str" cm="1">
        <f t="array" ref="AA229">_xlfn.IFS($A$51-A229=$X$17,"&lt;=Top of Module",A229=$X$16,"&lt;=Bottom of Module",A229=0,"&lt;=Bottom of Stone",AND($A$51-A229&lt;&gt;$X$17,A229&lt;&gt;$X$16,A229&lt;&gt;0),"")</f>
        <v/>
      </c>
      <c r="AB229" s="41"/>
      <c r="AC229" s="41"/>
      <c r="AD229" s="41"/>
      <c r="AE229" s="41"/>
      <c r="AF229" s="41"/>
    </row>
    <row r="230" spans="1:32" ht="15" customHeight="1" x14ac:dyDescent="0.25">
      <c r="A230" s="48" cm="1">
        <f t="array" ref="A230">_xlfn.IFS(A229&gt;1,A229-1,A229=1,0,A229=0,-999,A229=-999,0-999)</f>
        <v>-999</v>
      </c>
      <c r="B230" s="48"/>
      <c r="C230" s="48"/>
      <c r="D230" s="48"/>
      <c r="E230" s="47">
        <f t="shared" si="11"/>
        <v>0</v>
      </c>
      <c r="F230" s="47"/>
      <c r="G230" s="47"/>
      <c r="H230" s="42">
        <f t="shared" si="10"/>
        <v>0</v>
      </c>
      <c r="I230" s="42"/>
      <c r="J230" s="42"/>
      <c r="K230" s="42" cm="1">
        <f t="array" ref="K230">IF(A230&gt;=1,_xlfn.IFS($A$51-A230&lt;$X$17,0,AND($A$51-A230&gt;=$X$17,A230&gt;$X$16),$V$7*Computations!$I$3*1/12,A230&lt;=$X$16,0),0)</f>
        <v>0</v>
      </c>
      <c r="L230" s="42"/>
      <c r="M230" s="42"/>
      <c r="N230" s="42"/>
      <c r="O230" s="42" cm="1">
        <f t="array" ref="O230">IF(A230&gt;=1,_xlfn.IFS(AND($A$51-A230&lt;$X$17,$F$15="Excluding Above"),0,AND($A$51-A230&lt;$X$17,$F$15&lt;&gt;"Excluding Above"),Computations!$A$7*Computations!$J$7*1/12,AND($A$51-A230&gt;=$X$17,A230&gt;$X$16),(Computations!$A$7-Computations!$A$3)*Computations!$J$7*1/12,AND(A230&lt;=$X$16,$F$15&lt;&gt;"Excluding Below"),Computations!$A$7*Computations!$J$7*1/12,AND(A230&lt;=$X$16,$F$15="Excluding Below"),0),0)</f>
        <v>0</v>
      </c>
      <c r="P230" s="42"/>
      <c r="Q230" s="42"/>
      <c r="R230" s="42"/>
      <c r="S230" s="42">
        <f t="shared" si="12"/>
        <v>0</v>
      </c>
      <c r="T230" s="42"/>
      <c r="U230" s="42"/>
      <c r="V230" s="42"/>
      <c r="W230" s="42">
        <f t="shared" si="13"/>
        <v>0</v>
      </c>
      <c r="X230" s="42"/>
      <c r="Y230" s="42"/>
      <c r="Z230" s="42"/>
      <c r="AA230" s="40" t="str" cm="1">
        <f t="array" ref="AA230">_xlfn.IFS($A$51-A230=$X$17,"&lt;=Top of Module",A230=$X$16,"&lt;=Bottom of Module",A230=0,"&lt;=Bottom of Stone",AND($A$51-A230&lt;&gt;$X$17,A230&lt;&gt;$X$16,A230&lt;&gt;0),"")</f>
        <v/>
      </c>
      <c r="AB230" s="41"/>
      <c r="AC230" s="41"/>
      <c r="AD230" s="41"/>
      <c r="AE230" s="41"/>
      <c r="AF230" s="41"/>
    </row>
    <row r="231" spans="1:32" ht="15" customHeight="1" x14ac:dyDescent="0.25">
      <c r="A231" s="48" cm="1">
        <f t="array" ref="A231">_xlfn.IFS(A230&gt;1,A230-1,A230=1,0,A230=0,-999,A230=-999,0-999)</f>
        <v>-999</v>
      </c>
      <c r="B231" s="48"/>
      <c r="C231" s="48"/>
      <c r="D231" s="48"/>
      <c r="E231" s="47">
        <f t="shared" si="11"/>
        <v>0</v>
      </c>
      <c r="F231" s="47"/>
      <c r="G231" s="47"/>
      <c r="H231" s="42">
        <f t="shared" si="10"/>
        <v>0</v>
      </c>
      <c r="I231" s="42"/>
      <c r="J231" s="42"/>
      <c r="K231" s="42" cm="1">
        <f t="array" ref="K231">IF(A231&gt;=1,_xlfn.IFS($A$51-A231&lt;$X$17,0,AND($A$51-A231&gt;=$X$17,A231&gt;$X$16),$V$7*Computations!$I$3*1/12,A231&lt;=$X$16,0),0)</f>
        <v>0</v>
      </c>
      <c r="L231" s="42"/>
      <c r="M231" s="42"/>
      <c r="N231" s="42"/>
      <c r="O231" s="42" cm="1">
        <f t="array" ref="O231">IF(A231&gt;=1,_xlfn.IFS(AND($A$51-A231&lt;$X$17,$F$15="Excluding Above"),0,AND($A$51-A231&lt;$X$17,$F$15&lt;&gt;"Excluding Above"),Computations!$A$7*Computations!$J$7*1/12,AND($A$51-A231&gt;=$X$17,A231&gt;$X$16),(Computations!$A$7-Computations!$A$3)*Computations!$J$7*1/12,AND(A231&lt;=$X$16,$F$15&lt;&gt;"Excluding Below"),Computations!$A$7*Computations!$J$7*1/12,AND(A231&lt;=$X$16,$F$15="Excluding Below"),0),0)</f>
        <v>0</v>
      </c>
      <c r="P231" s="42"/>
      <c r="Q231" s="42"/>
      <c r="R231" s="42"/>
      <c r="S231" s="42">
        <f t="shared" si="12"/>
        <v>0</v>
      </c>
      <c r="T231" s="42"/>
      <c r="U231" s="42"/>
      <c r="V231" s="42"/>
      <c r="W231" s="42">
        <f t="shared" si="13"/>
        <v>0</v>
      </c>
      <c r="X231" s="42"/>
      <c r="Y231" s="42"/>
      <c r="Z231" s="42"/>
      <c r="AA231" s="40" t="str" cm="1">
        <f t="array" ref="AA231">_xlfn.IFS($A$51-A231=$X$17,"&lt;=Top of Module",A231=$X$16,"&lt;=Bottom of Module",A231=0,"&lt;=Bottom of Stone",AND($A$51-A231&lt;&gt;$X$17,A231&lt;&gt;$X$16,A231&lt;&gt;0),"")</f>
        <v/>
      </c>
      <c r="AB231" s="41"/>
      <c r="AC231" s="41"/>
      <c r="AD231" s="41"/>
      <c r="AE231" s="41"/>
      <c r="AF231" s="41"/>
    </row>
    <row r="232" spans="1:32" ht="15" customHeight="1" x14ac:dyDescent="0.25">
      <c r="A232" s="48" cm="1">
        <f t="array" ref="A232">_xlfn.IFS(A231&gt;1,A231-1,A231=1,0,A231=0,-999,A231=-999,0-999)</f>
        <v>-999</v>
      </c>
      <c r="B232" s="48"/>
      <c r="C232" s="48"/>
      <c r="D232" s="48"/>
      <c r="E232" s="47">
        <f t="shared" si="11"/>
        <v>0</v>
      </c>
      <c r="F232" s="47"/>
      <c r="G232" s="47"/>
      <c r="H232" s="42">
        <f t="shared" si="10"/>
        <v>0</v>
      </c>
      <c r="I232" s="42"/>
      <c r="J232" s="42"/>
      <c r="K232" s="42" cm="1">
        <f t="array" ref="K232">IF(A232&gt;=1,_xlfn.IFS($A$51-A232&lt;$X$17,0,AND($A$51-A232&gt;=$X$17,A232&gt;$X$16),$V$7*Computations!$I$3*1/12,A232&lt;=$X$16,0),0)</f>
        <v>0</v>
      </c>
      <c r="L232" s="42"/>
      <c r="M232" s="42"/>
      <c r="N232" s="42"/>
      <c r="O232" s="42" cm="1">
        <f t="array" ref="O232">IF(A232&gt;=1,_xlfn.IFS(AND($A$51-A232&lt;$X$17,$F$15="Excluding Above"),0,AND($A$51-A232&lt;$X$17,$F$15&lt;&gt;"Excluding Above"),Computations!$A$7*Computations!$J$7*1/12,AND($A$51-A232&gt;=$X$17,A232&gt;$X$16),(Computations!$A$7-Computations!$A$3)*Computations!$J$7*1/12,AND(A232&lt;=$X$16,$F$15&lt;&gt;"Excluding Below"),Computations!$A$7*Computations!$J$7*1/12,AND(A232&lt;=$X$16,$F$15="Excluding Below"),0),0)</f>
        <v>0</v>
      </c>
      <c r="P232" s="42"/>
      <c r="Q232" s="42"/>
      <c r="R232" s="42"/>
      <c r="S232" s="42">
        <f t="shared" si="12"/>
        <v>0</v>
      </c>
      <c r="T232" s="42"/>
      <c r="U232" s="42"/>
      <c r="V232" s="42"/>
      <c r="W232" s="42">
        <f t="shared" si="13"/>
        <v>0</v>
      </c>
      <c r="X232" s="42"/>
      <c r="Y232" s="42"/>
      <c r="Z232" s="42"/>
      <c r="AA232" s="40" t="str" cm="1">
        <f t="array" ref="AA232">_xlfn.IFS($A$51-A232=$X$17,"&lt;=Top of Module",A232=$X$16,"&lt;=Bottom of Module",A232=0,"&lt;=Bottom of Stone",AND($A$51-A232&lt;&gt;$X$17,A232&lt;&gt;$X$16,A232&lt;&gt;0),"")</f>
        <v/>
      </c>
      <c r="AB232" s="41"/>
      <c r="AC232" s="41"/>
      <c r="AD232" s="41"/>
      <c r="AE232" s="41"/>
      <c r="AF232" s="41"/>
    </row>
    <row r="233" spans="1:32" ht="15" customHeight="1" x14ac:dyDescent="0.25">
      <c r="A233" s="48" cm="1">
        <f t="array" ref="A233">_xlfn.IFS(A232&gt;1,A232-1,A232=1,0,A232=0,-999,A232=-999,0-999)</f>
        <v>-999</v>
      </c>
      <c r="B233" s="48"/>
      <c r="C233" s="48"/>
      <c r="D233" s="48"/>
      <c r="E233" s="47">
        <f t="shared" si="11"/>
        <v>0</v>
      </c>
      <c r="F233" s="47"/>
      <c r="G233" s="47"/>
      <c r="H233" s="42">
        <f t="shared" si="10"/>
        <v>0</v>
      </c>
      <c r="I233" s="42"/>
      <c r="J233" s="42"/>
      <c r="K233" s="42" cm="1">
        <f t="array" ref="K233">IF(A233&gt;=1,_xlfn.IFS($A$51-A233&lt;$X$17,0,AND($A$51-A233&gt;=$X$17,A233&gt;$X$16),$V$7*Computations!$I$3*1/12,A233&lt;=$X$16,0),0)</f>
        <v>0</v>
      </c>
      <c r="L233" s="42"/>
      <c r="M233" s="42"/>
      <c r="N233" s="42"/>
      <c r="O233" s="42" cm="1">
        <f t="array" ref="O233">IF(A233&gt;=1,_xlfn.IFS(AND($A$51-A233&lt;$X$17,$F$15="Excluding Above"),0,AND($A$51-A233&lt;$X$17,$F$15&lt;&gt;"Excluding Above"),Computations!$A$7*Computations!$J$7*1/12,AND($A$51-A233&gt;=$X$17,A233&gt;$X$16),(Computations!$A$7-Computations!$A$3)*Computations!$J$7*1/12,AND(A233&lt;=$X$16,$F$15&lt;&gt;"Excluding Below"),Computations!$A$7*Computations!$J$7*1/12,AND(A233&lt;=$X$16,$F$15="Excluding Below"),0),0)</f>
        <v>0</v>
      </c>
      <c r="P233" s="42"/>
      <c r="Q233" s="42"/>
      <c r="R233" s="42"/>
      <c r="S233" s="42">
        <f t="shared" si="12"/>
        <v>0</v>
      </c>
      <c r="T233" s="42"/>
      <c r="U233" s="42"/>
      <c r="V233" s="42"/>
      <c r="W233" s="42">
        <f t="shared" si="13"/>
        <v>0</v>
      </c>
      <c r="X233" s="42"/>
      <c r="Y233" s="42"/>
      <c r="Z233" s="42"/>
      <c r="AA233" s="40" t="str" cm="1">
        <f t="array" ref="AA233">_xlfn.IFS($A$51-A233=$X$17,"&lt;=Top of Module",A233=$X$16,"&lt;=Bottom of Module",A233=0,"&lt;=Bottom of Stone",AND($A$51-A233&lt;&gt;$X$17,A233&lt;&gt;$X$16,A233&lt;&gt;0),"")</f>
        <v/>
      </c>
      <c r="AB233" s="41"/>
      <c r="AC233" s="41"/>
      <c r="AD233" s="41"/>
      <c r="AE233" s="41"/>
      <c r="AF233" s="41"/>
    </row>
    <row r="234" spans="1:32" ht="15" customHeight="1" x14ac:dyDescent="0.25">
      <c r="A234" s="48" cm="1">
        <f t="array" ref="A234">_xlfn.IFS(A233&gt;1,A233-1,A233=1,0,A233=0,-999,A233=-999,0-999)</f>
        <v>-999</v>
      </c>
      <c r="B234" s="48"/>
      <c r="C234" s="48"/>
      <c r="D234" s="48"/>
      <c r="E234" s="47">
        <f t="shared" si="11"/>
        <v>0</v>
      </c>
      <c r="F234" s="47"/>
      <c r="G234" s="47"/>
      <c r="H234" s="42">
        <f t="shared" si="10"/>
        <v>0</v>
      </c>
      <c r="I234" s="42"/>
      <c r="J234" s="42"/>
      <c r="K234" s="42" cm="1">
        <f t="array" ref="K234">IF(A234&gt;=1,_xlfn.IFS($A$51-A234&lt;$X$17,0,AND($A$51-A234&gt;=$X$17,A234&gt;$X$16),$V$7*Computations!$I$3*1/12,A234&lt;=$X$16,0),0)</f>
        <v>0</v>
      </c>
      <c r="L234" s="42"/>
      <c r="M234" s="42"/>
      <c r="N234" s="42"/>
      <c r="O234" s="42" cm="1">
        <f t="array" ref="O234">IF(A234&gt;=1,_xlfn.IFS(AND($A$51-A234&lt;$X$17,$F$15="Excluding Above"),0,AND($A$51-A234&lt;$X$17,$F$15&lt;&gt;"Excluding Above"),Computations!$A$7*Computations!$J$7*1/12,AND($A$51-A234&gt;=$X$17,A234&gt;$X$16),(Computations!$A$7-Computations!$A$3)*Computations!$J$7*1/12,AND(A234&lt;=$X$16,$F$15&lt;&gt;"Excluding Below"),Computations!$A$7*Computations!$J$7*1/12,AND(A234&lt;=$X$16,$F$15="Excluding Below"),0),0)</f>
        <v>0</v>
      </c>
      <c r="P234" s="42"/>
      <c r="Q234" s="42"/>
      <c r="R234" s="42"/>
      <c r="S234" s="42">
        <f t="shared" si="12"/>
        <v>0</v>
      </c>
      <c r="T234" s="42"/>
      <c r="U234" s="42"/>
      <c r="V234" s="42"/>
      <c r="W234" s="42">
        <f t="shared" si="13"/>
        <v>0</v>
      </c>
      <c r="X234" s="42"/>
      <c r="Y234" s="42"/>
      <c r="Z234" s="42"/>
      <c r="AA234" s="40" t="str" cm="1">
        <f t="array" ref="AA234">_xlfn.IFS($A$51-A234=$X$17,"&lt;=Top of Module",A234=$X$16,"&lt;=Bottom of Module",A234=0,"&lt;=Bottom of Stone",AND($A$51-A234&lt;&gt;$X$17,A234&lt;&gt;$X$16,A234&lt;&gt;0),"")</f>
        <v/>
      </c>
      <c r="AB234" s="41"/>
      <c r="AC234" s="41"/>
      <c r="AD234" s="41"/>
      <c r="AE234" s="41"/>
      <c r="AF234" s="41"/>
    </row>
    <row r="235" spans="1:32" ht="15" customHeight="1" x14ac:dyDescent="0.25">
      <c r="A235" s="48" cm="1">
        <f t="array" ref="A235">_xlfn.IFS(A234&gt;1,A234-1,A234=1,0,A234=0,-999,A234=-999,0-999)</f>
        <v>-999</v>
      </c>
      <c r="B235" s="48"/>
      <c r="C235" s="48"/>
      <c r="D235" s="48"/>
      <c r="E235" s="47">
        <f t="shared" si="11"/>
        <v>0</v>
      </c>
      <c r="F235" s="47"/>
      <c r="G235" s="47"/>
      <c r="H235" s="42">
        <f t="shared" si="10"/>
        <v>0</v>
      </c>
      <c r="I235" s="42"/>
      <c r="J235" s="42"/>
      <c r="K235" s="42" cm="1">
        <f t="array" ref="K235">IF(A235&gt;=1,_xlfn.IFS($A$51-A235&lt;$X$17,0,AND($A$51-A235&gt;=$X$17,A235&gt;$X$16),$V$7*Computations!$I$3*1/12,A235&lt;=$X$16,0),0)</f>
        <v>0</v>
      </c>
      <c r="L235" s="42"/>
      <c r="M235" s="42"/>
      <c r="N235" s="42"/>
      <c r="O235" s="42" cm="1">
        <f t="array" ref="O235">IF(A235&gt;=1,_xlfn.IFS(AND($A$51-A235&lt;$X$17,$F$15="Excluding Above"),0,AND($A$51-A235&lt;$X$17,$F$15&lt;&gt;"Excluding Above"),Computations!$A$7*Computations!$J$7*1/12,AND($A$51-A235&gt;=$X$17,A235&gt;$X$16),(Computations!$A$7-Computations!$A$3)*Computations!$J$7*1/12,AND(A235&lt;=$X$16,$F$15&lt;&gt;"Excluding Below"),Computations!$A$7*Computations!$J$7*1/12,AND(A235&lt;=$X$16,$F$15="Excluding Below"),0),0)</f>
        <v>0</v>
      </c>
      <c r="P235" s="42"/>
      <c r="Q235" s="42"/>
      <c r="R235" s="42"/>
      <c r="S235" s="42">
        <f t="shared" si="12"/>
        <v>0</v>
      </c>
      <c r="T235" s="42"/>
      <c r="U235" s="42"/>
      <c r="V235" s="42"/>
      <c r="W235" s="42">
        <f t="shared" si="13"/>
        <v>0</v>
      </c>
      <c r="X235" s="42"/>
      <c r="Y235" s="42"/>
      <c r="Z235" s="42"/>
      <c r="AA235" s="40" t="str" cm="1">
        <f t="array" ref="AA235">_xlfn.IFS($A$51-A235=$X$17,"&lt;=Top of Module",A235=$X$16,"&lt;=Bottom of Module",A235=0,"&lt;=Bottom of Stone",AND($A$51-A235&lt;&gt;$X$17,A235&lt;&gt;$X$16,A235&lt;&gt;0),"")</f>
        <v/>
      </c>
      <c r="AB235" s="41"/>
      <c r="AC235" s="41"/>
      <c r="AD235" s="41"/>
      <c r="AE235" s="41"/>
      <c r="AF235" s="41"/>
    </row>
    <row r="236" spans="1:32" ht="15" customHeight="1" x14ac:dyDescent="0.25">
      <c r="A236" s="48" cm="1">
        <f t="array" ref="A236">_xlfn.IFS(A235&gt;1,A235-1,A235=1,0,A235=0,-999,A235=-999,0-999)</f>
        <v>-999</v>
      </c>
      <c r="B236" s="48"/>
      <c r="C236" s="48"/>
      <c r="D236" s="48"/>
      <c r="E236" s="47">
        <f t="shared" si="11"/>
        <v>0</v>
      </c>
      <c r="F236" s="47"/>
      <c r="G236" s="47"/>
      <c r="H236" s="42">
        <f t="shared" si="10"/>
        <v>0</v>
      </c>
      <c r="I236" s="42"/>
      <c r="J236" s="42"/>
      <c r="K236" s="42" cm="1">
        <f t="array" ref="K236">IF(A236&gt;=1,_xlfn.IFS($A$51-A236&lt;$X$17,0,AND($A$51-A236&gt;=$X$17,A236&gt;$X$16),$V$7*Computations!$I$3*1/12,A236&lt;=$X$16,0),0)</f>
        <v>0</v>
      </c>
      <c r="L236" s="42"/>
      <c r="M236" s="42"/>
      <c r="N236" s="42"/>
      <c r="O236" s="42" cm="1">
        <f t="array" ref="O236">IF(A236&gt;=1,_xlfn.IFS(AND($A$51-A236&lt;$X$17,$F$15="Excluding Above"),0,AND($A$51-A236&lt;$X$17,$F$15&lt;&gt;"Excluding Above"),Computations!$A$7*Computations!$J$7*1/12,AND($A$51-A236&gt;=$X$17,A236&gt;$X$16),(Computations!$A$7-Computations!$A$3)*Computations!$J$7*1/12,AND(A236&lt;=$X$16,$F$15&lt;&gt;"Excluding Below"),Computations!$A$7*Computations!$J$7*1/12,AND(A236&lt;=$X$16,$F$15="Excluding Below"),0),0)</f>
        <v>0</v>
      </c>
      <c r="P236" s="42"/>
      <c r="Q236" s="42"/>
      <c r="R236" s="42"/>
      <c r="S236" s="42">
        <f t="shared" si="12"/>
        <v>0</v>
      </c>
      <c r="T236" s="42"/>
      <c r="U236" s="42"/>
      <c r="V236" s="42"/>
      <c r="W236" s="42">
        <f t="shared" si="13"/>
        <v>0</v>
      </c>
      <c r="X236" s="42"/>
      <c r="Y236" s="42"/>
      <c r="Z236" s="42"/>
      <c r="AA236" s="40" t="str" cm="1">
        <f t="array" ref="AA236">_xlfn.IFS($A$51-A236=$X$17,"&lt;=Top of Module",A236=$X$16,"&lt;=Bottom of Module",A236=0,"&lt;=Bottom of Stone",AND($A$51-A236&lt;&gt;$X$17,A236&lt;&gt;$X$16,A236&lt;&gt;0),"")</f>
        <v/>
      </c>
      <c r="AB236" s="41"/>
      <c r="AC236" s="41"/>
      <c r="AD236" s="41"/>
      <c r="AE236" s="41"/>
      <c r="AF236" s="41"/>
    </row>
    <row r="237" spans="1:32" ht="15" customHeight="1" x14ac:dyDescent="0.25">
      <c r="A237" s="48" cm="1">
        <f t="array" ref="A237">_xlfn.IFS(A236&gt;1,A236-1,A236=1,0,A236=0,-999,A236=-999,0-999)</f>
        <v>-999</v>
      </c>
      <c r="B237" s="48"/>
      <c r="C237" s="48"/>
      <c r="D237" s="48"/>
      <c r="E237" s="47">
        <f t="shared" si="11"/>
        <v>0</v>
      </c>
      <c r="F237" s="47"/>
      <c r="G237" s="47"/>
      <c r="H237" s="42">
        <f t="shared" si="10"/>
        <v>0</v>
      </c>
      <c r="I237" s="42"/>
      <c r="J237" s="42"/>
      <c r="K237" s="42" cm="1">
        <f t="array" ref="K237">IF(A237&gt;=1,_xlfn.IFS($A$51-A237&lt;$X$17,0,AND($A$51-A237&gt;=$X$17,A237&gt;$X$16),$V$7*Computations!$I$3*1/12,A237&lt;=$X$16,0),0)</f>
        <v>0</v>
      </c>
      <c r="L237" s="42"/>
      <c r="M237" s="42"/>
      <c r="N237" s="42"/>
      <c r="O237" s="42" cm="1">
        <f t="array" ref="O237">IF(A237&gt;=1,_xlfn.IFS(AND($A$51-A237&lt;$X$17,$F$15="Excluding Above"),0,AND($A$51-A237&lt;$X$17,$F$15&lt;&gt;"Excluding Above"),Computations!$A$7*Computations!$J$7*1/12,AND($A$51-A237&gt;=$X$17,A237&gt;$X$16),(Computations!$A$7-Computations!$A$3)*Computations!$J$7*1/12,AND(A237&lt;=$X$16,$F$15&lt;&gt;"Excluding Below"),Computations!$A$7*Computations!$J$7*1/12,AND(A237&lt;=$X$16,$F$15="Excluding Below"),0),0)</f>
        <v>0</v>
      </c>
      <c r="P237" s="42"/>
      <c r="Q237" s="42"/>
      <c r="R237" s="42"/>
      <c r="S237" s="42">
        <f t="shared" si="12"/>
        <v>0</v>
      </c>
      <c r="T237" s="42"/>
      <c r="U237" s="42"/>
      <c r="V237" s="42"/>
      <c r="W237" s="42">
        <f t="shared" si="13"/>
        <v>0</v>
      </c>
      <c r="X237" s="42"/>
      <c r="Y237" s="42"/>
      <c r="Z237" s="42"/>
      <c r="AA237" s="40" t="str" cm="1">
        <f t="array" ref="AA237">_xlfn.IFS($A$51-A237=$X$17,"&lt;=Top of Module",A237=$X$16,"&lt;=Bottom of Module",A237=0,"&lt;=Bottom of Stone",AND($A$51-A237&lt;&gt;$X$17,A237&lt;&gt;$X$16,A237&lt;&gt;0),"")</f>
        <v/>
      </c>
      <c r="AB237" s="41"/>
      <c r="AC237" s="41"/>
      <c r="AD237" s="41"/>
      <c r="AE237" s="41"/>
      <c r="AF237" s="41"/>
    </row>
    <row r="238" spans="1:32" ht="15" customHeight="1" x14ac:dyDescent="0.25">
      <c r="A238" s="48" cm="1">
        <f t="array" ref="A238">_xlfn.IFS(A237&gt;1,A237-1,A237=1,0,A237=0,-999,A237=-999,0-999)</f>
        <v>-999</v>
      </c>
      <c r="B238" s="48"/>
      <c r="C238" s="48"/>
      <c r="D238" s="48"/>
      <c r="E238" s="47">
        <f t="shared" si="11"/>
        <v>0</v>
      </c>
      <c r="F238" s="47"/>
      <c r="G238" s="47"/>
      <c r="H238" s="42">
        <f t="shared" si="10"/>
        <v>0</v>
      </c>
      <c r="I238" s="42"/>
      <c r="J238" s="42"/>
      <c r="K238" s="42" cm="1">
        <f t="array" ref="K238">IF(A238&gt;=1,_xlfn.IFS($A$51-A238&lt;$X$17,0,AND($A$51-A238&gt;=$X$17,A238&gt;$X$16),$V$7*Computations!$I$3*1/12,A238&lt;=$X$16,0),0)</f>
        <v>0</v>
      </c>
      <c r="L238" s="42"/>
      <c r="M238" s="42"/>
      <c r="N238" s="42"/>
      <c r="O238" s="42" cm="1">
        <f t="array" ref="O238">IF(A238&gt;=1,_xlfn.IFS(AND($A$51-A238&lt;$X$17,$F$15="Excluding Above"),0,AND($A$51-A238&lt;$X$17,$F$15&lt;&gt;"Excluding Above"),Computations!$A$7*Computations!$J$7*1/12,AND($A$51-A238&gt;=$X$17,A238&gt;$X$16),(Computations!$A$7-Computations!$A$3)*Computations!$J$7*1/12,AND(A238&lt;=$X$16,$F$15&lt;&gt;"Excluding Below"),Computations!$A$7*Computations!$J$7*1/12,AND(A238&lt;=$X$16,$F$15="Excluding Below"),0),0)</f>
        <v>0</v>
      </c>
      <c r="P238" s="42"/>
      <c r="Q238" s="42"/>
      <c r="R238" s="42"/>
      <c r="S238" s="42">
        <f t="shared" si="12"/>
        <v>0</v>
      </c>
      <c r="T238" s="42"/>
      <c r="U238" s="42"/>
      <c r="V238" s="42"/>
      <c r="W238" s="42">
        <f t="shared" si="13"/>
        <v>0</v>
      </c>
      <c r="X238" s="42"/>
      <c r="Y238" s="42"/>
      <c r="Z238" s="42"/>
      <c r="AA238" s="40" t="str" cm="1">
        <f t="array" ref="AA238">_xlfn.IFS($A$51-A238=$X$17,"&lt;=Top of Module",A238=$X$16,"&lt;=Bottom of Module",A238=0,"&lt;=Bottom of Stone",AND($A$51-A238&lt;&gt;$X$17,A238&lt;&gt;$X$16,A238&lt;&gt;0),"")</f>
        <v/>
      </c>
      <c r="AB238" s="41"/>
      <c r="AC238" s="41"/>
      <c r="AD238" s="41"/>
      <c r="AE238" s="41"/>
      <c r="AF238" s="41"/>
    </row>
    <row r="239" spans="1:32" ht="15" customHeight="1" x14ac:dyDescent="0.25">
      <c r="A239" s="48" cm="1">
        <f t="array" ref="A239">_xlfn.IFS(A238&gt;1,A238-1,A238=1,0,A238=0,-999,A238=-999,0-999)</f>
        <v>-999</v>
      </c>
      <c r="B239" s="48"/>
      <c r="C239" s="48"/>
      <c r="D239" s="48"/>
      <c r="E239" s="47">
        <f t="shared" si="11"/>
        <v>0</v>
      </c>
      <c r="F239" s="47"/>
      <c r="G239" s="47"/>
      <c r="H239" s="42">
        <f t="shared" si="10"/>
        <v>0</v>
      </c>
      <c r="I239" s="42"/>
      <c r="J239" s="42"/>
      <c r="K239" s="42" cm="1">
        <f t="array" ref="K239">IF(A239&gt;=1,_xlfn.IFS($A$51-A239&lt;$X$17,0,AND($A$51-A239&gt;=$X$17,A239&gt;$X$16),$V$7*Computations!$I$3*1/12,A239&lt;=$X$16,0),0)</f>
        <v>0</v>
      </c>
      <c r="L239" s="42"/>
      <c r="M239" s="42"/>
      <c r="N239" s="42"/>
      <c r="O239" s="42" cm="1">
        <f t="array" ref="O239">IF(A239&gt;=1,_xlfn.IFS(AND($A$51-A239&lt;$X$17,$F$15="Excluding Above"),0,AND($A$51-A239&lt;$X$17,$F$15&lt;&gt;"Excluding Above"),Computations!$A$7*Computations!$J$7*1/12,AND($A$51-A239&gt;=$X$17,A239&gt;$X$16),(Computations!$A$7-Computations!$A$3)*Computations!$J$7*1/12,AND(A239&lt;=$X$16,$F$15&lt;&gt;"Excluding Below"),Computations!$A$7*Computations!$J$7*1/12,AND(A239&lt;=$X$16,$F$15="Excluding Below"),0),0)</f>
        <v>0</v>
      </c>
      <c r="P239" s="42"/>
      <c r="Q239" s="42"/>
      <c r="R239" s="42"/>
      <c r="S239" s="42">
        <f t="shared" si="12"/>
        <v>0</v>
      </c>
      <c r="T239" s="42"/>
      <c r="U239" s="42"/>
      <c r="V239" s="42"/>
      <c r="W239" s="42">
        <f t="shared" si="13"/>
        <v>0</v>
      </c>
      <c r="X239" s="42"/>
      <c r="Y239" s="42"/>
      <c r="Z239" s="42"/>
      <c r="AA239" s="40" t="str" cm="1">
        <f t="array" ref="AA239">_xlfn.IFS($A$51-A239=$X$17,"&lt;=Top of Module",A239=$X$16,"&lt;=Bottom of Module",A239=0,"&lt;=Bottom of Stone",AND($A$51-A239&lt;&gt;$X$17,A239&lt;&gt;$X$16,A239&lt;&gt;0),"")</f>
        <v/>
      </c>
      <c r="AB239" s="41"/>
      <c r="AC239" s="41"/>
      <c r="AD239" s="41"/>
      <c r="AE239" s="41"/>
      <c r="AF239" s="41"/>
    </row>
    <row r="240" spans="1:32" ht="15" customHeight="1" x14ac:dyDescent="0.25">
      <c r="A240" s="48" cm="1">
        <f t="array" ref="A240">_xlfn.IFS(A239&gt;1,A239-1,A239=1,0,A239=0,-999,A239=-999,0-999)</f>
        <v>-999</v>
      </c>
      <c r="B240" s="48"/>
      <c r="C240" s="48"/>
      <c r="D240" s="48"/>
      <c r="E240" s="47">
        <f t="shared" si="11"/>
        <v>0</v>
      </c>
      <c r="F240" s="47"/>
      <c r="G240" s="47"/>
      <c r="H240" s="42">
        <f t="shared" ref="H240:H303" si="14">IF(A240&gt;=0,$N$17+E240,0)</f>
        <v>0</v>
      </c>
      <c r="I240" s="42"/>
      <c r="J240" s="42"/>
      <c r="K240" s="42" cm="1">
        <f t="array" ref="K240">IF(A240&gt;=1,_xlfn.IFS($A$51-A240&lt;$X$17,0,AND($A$51-A240&gt;=$X$17,A240&gt;$X$16),$V$7*Computations!$I$3*1/12,A240&lt;=$X$16,0),0)</f>
        <v>0</v>
      </c>
      <c r="L240" s="42"/>
      <c r="M240" s="42"/>
      <c r="N240" s="42"/>
      <c r="O240" s="42" cm="1">
        <f t="array" ref="O240">IF(A240&gt;=1,_xlfn.IFS(AND($A$51-A240&lt;$X$17,$F$15="Excluding Above"),0,AND($A$51-A240&lt;$X$17,$F$15&lt;&gt;"Excluding Above"),Computations!$A$7*Computations!$J$7*1/12,AND($A$51-A240&gt;=$X$17,A240&gt;$X$16),(Computations!$A$7-Computations!$A$3)*Computations!$J$7*1/12,AND(A240&lt;=$X$16,$F$15&lt;&gt;"Excluding Below"),Computations!$A$7*Computations!$J$7*1/12,AND(A240&lt;=$X$16,$F$15="Excluding Below"),0),0)</f>
        <v>0</v>
      </c>
      <c r="P240" s="42"/>
      <c r="Q240" s="42"/>
      <c r="R240" s="42"/>
      <c r="S240" s="42">
        <f t="shared" si="12"/>
        <v>0</v>
      </c>
      <c r="T240" s="42"/>
      <c r="U240" s="42"/>
      <c r="V240" s="42"/>
      <c r="W240" s="42">
        <f t="shared" si="13"/>
        <v>0</v>
      </c>
      <c r="X240" s="42"/>
      <c r="Y240" s="42"/>
      <c r="Z240" s="42"/>
      <c r="AA240" s="40" t="str" cm="1">
        <f t="array" ref="AA240">_xlfn.IFS($A$51-A240=$X$17,"&lt;=Top of Module",A240=$X$16,"&lt;=Bottom of Module",A240=0,"&lt;=Bottom of Stone",AND($A$51-A240&lt;&gt;$X$17,A240&lt;&gt;$X$16,A240&lt;&gt;0),"")</f>
        <v/>
      </c>
      <c r="AB240" s="41"/>
      <c r="AC240" s="41"/>
      <c r="AD240" s="41"/>
      <c r="AE240" s="41"/>
      <c r="AF240" s="41"/>
    </row>
    <row r="241" spans="1:32" ht="15" customHeight="1" x14ac:dyDescent="0.25">
      <c r="A241" s="48" cm="1">
        <f t="array" ref="A241">_xlfn.IFS(A240&gt;1,A240-1,A240=1,0,A240=0,-999,A240=-999,0-999)</f>
        <v>-999</v>
      </c>
      <c r="B241" s="48"/>
      <c r="C241" s="48"/>
      <c r="D241" s="48"/>
      <c r="E241" s="47">
        <f t="shared" si="11"/>
        <v>0</v>
      </c>
      <c r="F241" s="47"/>
      <c r="G241" s="47"/>
      <c r="H241" s="42">
        <f t="shared" si="14"/>
        <v>0</v>
      </c>
      <c r="I241" s="42"/>
      <c r="J241" s="42"/>
      <c r="K241" s="42" cm="1">
        <f t="array" ref="K241">IF(A241&gt;=1,_xlfn.IFS($A$51-A241&lt;$X$17,0,AND($A$51-A241&gt;=$X$17,A241&gt;$X$16),$V$7*Computations!$I$3*1/12,A241&lt;=$X$16,0),0)</f>
        <v>0</v>
      </c>
      <c r="L241" s="42"/>
      <c r="M241" s="42"/>
      <c r="N241" s="42"/>
      <c r="O241" s="42" cm="1">
        <f t="array" ref="O241">IF(A241&gt;=1,_xlfn.IFS(AND($A$51-A241&lt;$X$17,$F$15="Excluding Above"),0,AND($A$51-A241&lt;$X$17,$F$15&lt;&gt;"Excluding Above"),Computations!$A$7*Computations!$J$7*1/12,AND($A$51-A241&gt;=$X$17,A241&gt;$X$16),(Computations!$A$7-Computations!$A$3)*Computations!$J$7*1/12,AND(A241&lt;=$X$16,$F$15&lt;&gt;"Excluding Below"),Computations!$A$7*Computations!$J$7*1/12,AND(A241&lt;=$X$16,$F$15="Excluding Below"),0),0)</f>
        <v>0</v>
      </c>
      <c r="P241" s="42"/>
      <c r="Q241" s="42"/>
      <c r="R241" s="42"/>
      <c r="S241" s="42">
        <f t="shared" si="12"/>
        <v>0</v>
      </c>
      <c r="T241" s="42"/>
      <c r="U241" s="42"/>
      <c r="V241" s="42"/>
      <c r="W241" s="42">
        <f t="shared" si="13"/>
        <v>0</v>
      </c>
      <c r="X241" s="42"/>
      <c r="Y241" s="42"/>
      <c r="Z241" s="42"/>
      <c r="AA241" s="40" t="str" cm="1">
        <f t="array" ref="AA241">_xlfn.IFS($A$51-A241=$X$17,"&lt;=Top of Module",A241=$X$16,"&lt;=Bottom of Module",A241=0,"&lt;=Bottom of Stone",AND($A$51-A241&lt;&gt;$X$17,A241&lt;&gt;$X$16,A241&lt;&gt;0),"")</f>
        <v/>
      </c>
      <c r="AB241" s="41"/>
      <c r="AC241" s="41"/>
      <c r="AD241" s="41"/>
      <c r="AE241" s="41"/>
      <c r="AF241" s="41"/>
    </row>
    <row r="242" spans="1:32" ht="15" customHeight="1" x14ac:dyDescent="0.25">
      <c r="A242" s="48" cm="1">
        <f t="array" ref="A242">_xlfn.IFS(A241&gt;1,A241-1,A241=1,0,A241=0,-999,A241=-999,0-999)</f>
        <v>-999</v>
      </c>
      <c r="B242" s="48"/>
      <c r="C242" s="48"/>
      <c r="D242" s="48"/>
      <c r="E242" s="47">
        <f t="shared" si="11"/>
        <v>0</v>
      </c>
      <c r="F242" s="47"/>
      <c r="G242" s="47"/>
      <c r="H242" s="42">
        <f t="shared" si="14"/>
        <v>0</v>
      </c>
      <c r="I242" s="42"/>
      <c r="J242" s="42"/>
      <c r="K242" s="42" cm="1">
        <f t="array" ref="K242">IF(A242&gt;=1,_xlfn.IFS($A$51-A242&lt;$X$17,0,AND($A$51-A242&gt;=$X$17,A242&gt;$X$16),$V$7*Computations!$I$3*1/12,A242&lt;=$X$16,0),0)</f>
        <v>0</v>
      </c>
      <c r="L242" s="42"/>
      <c r="M242" s="42"/>
      <c r="N242" s="42"/>
      <c r="O242" s="42" cm="1">
        <f t="array" ref="O242">IF(A242&gt;=1,_xlfn.IFS(AND($A$51-A242&lt;$X$17,$F$15="Excluding Above"),0,AND($A$51-A242&lt;$X$17,$F$15&lt;&gt;"Excluding Above"),Computations!$A$7*Computations!$J$7*1/12,AND($A$51-A242&gt;=$X$17,A242&gt;$X$16),(Computations!$A$7-Computations!$A$3)*Computations!$J$7*1/12,AND(A242&lt;=$X$16,$F$15&lt;&gt;"Excluding Below"),Computations!$A$7*Computations!$J$7*1/12,AND(A242&lt;=$X$16,$F$15="Excluding Below"),0),0)</f>
        <v>0</v>
      </c>
      <c r="P242" s="42"/>
      <c r="Q242" s="42"/>
      <c r="R242" s="42"/>
      <c r="S242" s="42">
        <f t="shared" si="12"/>
        <v>0</v>
      </c>
      <c r="T242" s="42"/>
      <c r="U242" s="42"/>
      <c r="V242" s="42"/>
      <c r="W242" s="42">
        <f t="shared" si="13"/>
        <v>0</v>
      </c>
      <c r="X242" s="42"/>
      <c r="Y242" s="42"/>
      <c r="Z242" s="42"/>
      <c r="AA242" s="40" t="str" cm="1">
        <f t="array" ref="AA242">_xlfn.IFS($A$51-A242=$X$17,"&lt;=Top of Module",A242=$X$16,"&lt;=Bottom of Module",A242=0,"&lt;=Bottom of Stone",AND($A$51-A242&lt;&gt;$X$17,A242&lt;&gt;$X$16,A242&lt;&gt;0),"")</f>
        <v/>
      </c>
      <c r="AB242" s="41"/>
      <c r="AC242" s="41"/>
      <c r="AD242" s="41"/>
      <c r="AE242" s="41"/>
      <c r="AF242" s="41"/>
    </row>
    <row r="243" spans="1:32" ht="15" customHeight="1" x14ac:dyDescent="0.25">
      <c r="A243" s="48" cm="1">
        <f t="array" ref="A243">_xlfn.IFS(A242&gt;1,A242-1,A242=1,0,A242=0,-999,A242=-999,0-999)</f>
        <v>-999</v>
      </c>
      <c r="B243" s="48"/>
      <c r="C243" s="48"/>
      <c r="D243" s="48"/>
      <c r="E243" s="47">
        <f t="shared" si="11"/>
        <v>0</v>
      </c>
      <c r="F243" s="47"/>
      <c r="G243" s="47"/>
      <c r="H243" s="42">
        <f t="shared" si="14"/>
        <v>0</v>
      </c>
      <c r="I243" s="42"/>
      <c r="J243" s="42"/>
      <c r="K243" s="42" cm="1">
        <f t="array" ref="K243">IF(A243&gt;=1,_xlfn.IFS($A$51-A243&lt;$X$17,0,AND($A$51-A243&gt;=$X$17,A243&gt;$X$16),$V$7*Computations!$I$3*1/12,A243&lt;=$X$16,0),0)</f>
        <v>0</v>
      </c>
      <c r="L243" s="42"/>
      <c r="M243" s="42"/>
      <c r="N243" s="42"/>
      <c r="O243" s="42" cm="1">
        <f t="array" ref="O243">IF(A243&gt;=1,_xlfn.IFS(AND($A$51-A243&lt;$X$17,$F$15="Excluding Above"),0,AND($A$51-A243&lt;$X$17,$F$15&lt;&gt;"Excluding Above"),Computations!$A$7*Computations!$J$7*1/12,AND($A$51-A243&gt;=$X$17,A243&gt;$X$16),(Computations!$A$7-Computations!$A$3)*Computations!$J$7*1/12,AND(A243&lt;=$X$16,$F$15&lt;&gt;"Excluding Below"),Computations!$A$7*Computations!$J$7*1/12,AND(A243&lt;=$X$16,$F$15="Excluding Below"),0),0)</f>
        <v>0</v>
      </c>
      <c r="P243" s="42"/>
      <c r="Q243" s="42"/>
      <c r="R243" s="42"/>
      <c r="S243" s="42">
        <f t="shared" si="12"/>
        <v>0</v>
      </c>
      <c r="T243" s="42"/>
      <c r="U243" s="42"/>
      <c r="V243" s="42"/>
      <c r="W243" s="42">
        <f t="shared" si="13"/>
        <v>0</v>
      </c>
      <c r="X243" s="42"/>
      <c r="Y243" s="42"/>
      <c r="Z243" s="42"/>
      <c r="AA243" s="40" t="str" cm="1">
        <f t="array" ref="AA243">_xlfn.IFS($A$51-A243=$X$17,"&lt;=Top of Module",A243=$X$16,"&lt;=Bottom of Module",A243=0,"&lt;=Bottom of Stone",AND($A$51-A243&lt;&gt;$X$17,A243&lt;&gt;$X$16,A243&lt;&gt;0),"")</f>
        <v/>
      </c>
      <c r="AB243" s="41"/>
      <c r="AC243" s="41"/>
      <c r="AD243" s="41"/>
      <c r="AE243" s="41"/>
      <c r="AF243" s="41"/>
    </row>
    <row r="244" spans="1:32" ht="15" customHeight="1" x14ac:dyDescent="0.25">
      <c r="A244" s="48" cm="1">
        <f t="array" ref="A244">_xlfn.IFS(A243&gt;1,A243-1,A243=1,0,A243=0,-999,A243=-999,0-999)</f>
        <v>-999</v>
      </c>
      <c r="B244" s="48"/>
      <c r="C244" s="48"/>
      <c r="D244" s="48"/>
      <c r="E244" s="47">
        <f t="shared" ref="E244:E305" si="15">IF(A244&gt;=1,A244/12,0)</f>
        <v>0</v>
      </c>
      <c r="F244" s="47"/>
      <c r="G244" s="47"/>
      <c r="H244" s="42">
        <f t="shared" si="14"/>
        <v>0</v>
      </c>
      <c r="I244" s="42"/>
      <c r="J244" s="42"/>
      <c r="K244" s="42" cm="1">
        <f t="array" ref="K244">IF(A244&gt;=1,_xlfn.IFS($A$51-A244&lt;$X$17,0,AND($A$51-A244&gt;=$X$17,A244&gt;$X$16),$V$7*Computations!$I$3*1/12,A244&lt;=$X$16,0),0)</f>
        <v>0</v>
      </c>
      <c r="L244" s="42"/>
      <c r="M244" s="42"/>
      <c r="N244" s="42"/>
      <c r="O244" s="42" cm="1">
        <f t="array" ref="O244">IF(A244&gt;=1,_xlfn.IFS(AND($A$51-A244&lt;$X$17,$F$15="Excluding Above"),0,AND($A$51-A244&lt;$X$17,$F$15&lt;&gt;"Excluding Above"),Computations!$A$7*Computations!$J$7*1/12,AND($A$51-A244&gt;=$X$17,A244&gt;$X$16),(Computations!$A$7-Computations!$A$3)*Computations!$J$7*1/12,AND(A244&lt;=$X$16,$F$15&lt;&gt;"Excluding Below"),Computations!$A$7*Computations!$J$7*1/12,AND(A244&lt;=$X$16,$F$15="Excluding Below"),0),0)</f>
        <v>0</v>
      </c>
      <c r="P244" s="42"/>
      <c r="Q244" s="42"/>
      <c r="R244" s="42"/>
      <c r="S244" s="42">
        <f t="shared" ref="S244:S305" si="16">IF(A244&gt;=1,O244+K244,0)</f>
        <v>0</v>
      </c>
      <c r="T244" s="42"/>
      <c r="U244" s="42"/>
      <c r="V244" s="42"/>
      <c r="W244" s="42">
        <f t="shared" ref="W244:W305" si="17">IF(A244&gt;=1,W245+S244,0)</f>
        <v>0</v>
      </c>
      <c r="X244" s="42"/>
      <c r="Y244" s="42"/>
      <c r="Z244" s="42"/>
      <c r="AA244" s="40" t="str" cm="1">
        <f t="array" ref="AA244">_xlfn.IFS($A$51-A244=$X$17,"&lt;=Top of Module",A244=$X$16,"&lt;=Bottom of Module",A244=0,"&lt;=Bottom of Stone",AND($A$51-A244&lt;&gt;$X$17,A244&lt;&gt;$X$16,A244&lt;&gt;0),"")</f>
        <v/>
      </c>
      <c r="AB244" s="41"/>
      <c r="AC244" s="41"/>
      <c r="AD244" s="41"/>
      <c r="AE244" s="41"/>
      <c r="AF244" s="41"/>
    </row>
    <row r="245" spans="1:32" ht="15" customHeight="1" x14ac:dyDescent="0.25">
      <c r="A245" s="48" cm="1">
        <f t="array" ref="A245">_xlfn.IFS(A244&gt;1,A244-1,A244=1,0,A244=0,-999,A244=-999,0-999)</f>
        <v>-999</v>
      </c>
      <c r="B245" s="48"/>
      <c r="C245" s="48"/>
      <c r="D245" s="48"/>
      <c r="E245" s="47">
        <f t="shared" si="15"/>
        <v>0</v>
      </c>
      <c r="F245" s="47"/>
      <c r="G245" s="47"/>
      <c r="H245" s="42">
        <f t="shared" si="14"/>
        <v>0</v>
      </c>
      <c r="I245" s="42"/>
      <c r="J245" s="42"/>
      <c r="K245" s="42" cm="1">
        <f t="array" ref="K245">IF(A245&gt;=1,_xlfn.IFS($A$51-A245&lt;$X$17,0,AND($A$51-A245&gt;=$X$17,A245&gt;$X$16),$V$7*Computations!$I$3*1/12,A245&lt;=$X$16,0),0)</f>
        <v>0</v>
      </c>
      <c r="L245" s="42"/>
      <c r="M245" s="42"/>
      <c r="N245" s="42"/>
      <c r="O245" s="42" cm="1">
        <f t="array" ref="O245">IF(A245&gt;=1,_xlfn.IFS(AND($A$51-A245&lt;$X$17,$F$15="Excluding Above"),0,AND($A$51-A245&lt;$X$17,$F$15&lt;&gt;"Excluding Above"),Computations!$A$7*Computations!$J$7*1/12,AND($A$51-A245&gt;=$X$17,A245&gt;$X$16),(Computations!$A$7-Computations!$A$3)*Computations!$J$7*1/12,AND(A245&lt;=$X$16,$F$15&lt;&gt;"Excluding Below"),Computations!$A$7*Computations!$J$7*1/12,AND(A245&lt;=$X$16,$F$15="Excluding Below"),0),0)</f>
        <v>0</v>
      </c>
      <c r="P245" s="42"/>
      <c r="Q245" s="42"/>
      <c r="R245" s="42"/>
      <c r="S245" s="42">
        <f t="shared" si="16"/>
        <v>0</v>
      </c>
      <c r="T245" s="42"/>
      <c r="U245" s="42"/>
      <c r="V245" s="42"/>
      <c r="W245" s="42">
        <f t="shared" si="17"/>
        <v>0</v>
      </c>
      <c r="X245" s="42"/>
      <c r="Y245" s="42"/>
      <c r="Z245" s="42"/>
      <c r="AA245" s="40" t="str" cm="1">
        <f t="array" ref="AA245">_xlfn.IFS($A$51-A245=$X$17,"&lt;=Top of Module",A245=$X$16,"&lt;=Bottom of Module",A245=0,"&lt;=Bottom of Stone",AND($A$51-A245&lt;&gt;$X$17,A245&lt;&gt;$X$16,A245&lt;&gt;0),"")</f>
        <v/>
      </c>
      <c r="AB245" s="41"/>
      <c r="AC245" s="41"/>
      <c r="AD245" s="41"/>
      <c r="AE245" s="41"/>
      <c r="AF245" s="41"/>
    </row>
    <row r="246" spans="1:32" ht="15" customHeight="1" x14ac:dyDescent="0.25">
      <c r="A246" s="48" cm="1">
        <f t="array" ref="A246">_xlfn.IFS(A245&gt;1,A245-1,A245=1,0,A245=0,-999,A245=-999,0-999)</f>
        <v>-999</v>
      </c>
      <c r="B246" s="48"/>
      <c r="C246" s="48"/>
      <c r="D246" s="48"/>
      <c r="E246" s="47">
        <f t="shared" si="15"/>
        <v>0</v>
      </c>
      <c r="F246" s="47"/>
      <c r="G246" s="47"/>
      <c r="H246" s="42">
        <f t="shared" si="14"/>
        <v>0</v>
      </c>
      <c r="I246" s="42"/>
      <c r="J246" s="42"/>
      <c r="K246" s="42" cm="1">
        <f t="array" ref="K246">IF(A246&gt;=1,_xlfn.IFS($A$51-A246&lt;$X$17,0,AND($A$51-A246&gt;=$X$17,A246&gt;$X$16),$V$7*Computations!$I$3*1/12,A246&lt;=$X$16,0),0)</f>
        <v>0</v>
      </c>
      <c r="L246" s="42"/>
      <c r="M246" s="42"/>
      <c r="N246" s="42"/>
      <c r="O246" s="42" cm="1">
        <f t="array" ref="O246">IF(A246&gt;=1,_xlfn.IFS(AND($A$51-A246&lt;$X$17,$F$15="Excluding Above"),0,AND($A$51-A246&lt;$X$17,$F$15&lt;&gt;"Excluding Above"),Computations!$A$7*Computations!$J$7*1/12,AND($A$51-A246&gt;=$X$17,A246&gt;$X$16),(Computations!$A$7-Computations!$A$3)*Computations!$J$7*1/12,AND(A246&lt;=$X$16,$F$15&lt;&gt;"Excluding Below"),Computations!$A$7*Computations!$J$7*1/12,AND(A246&lt;=$X$16,$F$15="Excluding Below"),0),0)</f>
        <v>0</v>
      </c>
      <c r="P246" s="42"/>
      <c r="Q246" s="42"/>
      <c r="R246" s="42"/>
      <c r="S246" s="42">
        <f t="shared" si="16"/>
        <v>0</v>
      </c>
      <c r="T246" s="42"/>
      <c r="U246" s="42"/>
      <c r="V246" s="42"/>
      <c r="W246" s="42">
        <f t="shared" si="17"/>
        <v>0</v>
      </c>
      <c r="X246" s="42"/>
      <c r="Y246" s="42"/>
      <c r="Z246" s="42"/>
      <c r="AA246" s="40" t="str" cm="1">
        <f t="array" ref="AA246">_xlfn.IFS($A$51-A246=$X$17,"&lt;=Top of Module",A246=$X$16,"&lt;=Bottom of Module",A246=0,"&lt;=Bottom of Stone",AND($A$51-A246&lt;&gt;$X$17,A246&lt;&gt;$X$16,A246&lt;&gt;0),"")</f>
        <v/>
      </c>
      <c r="AB246" s="41"/>
      <c r="AC246" s="41"/>
      <c r="AD246" s="41"/>
      <c r="AE246" s="41"/>
      <c r="AF246" s="41"/>
    </row>
    <row r="247" spans="1:32" ht="15" customHeight="1" x14ac:dyDescent="0.25">
      <c r="A247" s="48" cm="1">
        <f t="array" ref="A247">_xlfn.IFS(A246&gt;1,A246-1,A246=1,0,A246=0,-999,A246=-999,0-999)</f>
        <v>-999</v>
      </c>
      <c r="B247" s="48"/>
      <c r="C247" s="48"/>
      <c r="D247" s="48"/>
      <c r="E247" s="47">
        <f t="shared" si="15"/>
        <v>0</v>
      </c>
      <c r="F247" s="47"/>
      <c r="G247" s="47"/>
      <c r="H247" s="42">
        <f t="shared" si="14"/>
        <v>0</v>
      </c>
      <c r="I247" s="42"/>
      <c r="J247" s="42"/>
      <c r="K247" s="42" cm="1">
        <f t="array" ref="K247">IF(A247&gt;=1,_xlfn.IFS($A$51-A247&lt;$X$17,0,AND($A$51-A247&gt;=$X$17,A247&gt;$X$16),$V$7*Computations!$I$3*1/12,A247&lt;=$X$16,0),0)</f>
        <v>0</v>
      </c>
      <c r="L247" s="42"/>
      <c r="M247" s="42"/>
      <c r="N247" s="42"/>
      <c r="O247" s="42" cm="1">
        <f t="array" ref="O247">IF(A247&gt;=1,_xlfn.IFS(AND($A$51-A247&lt;$X$17,$F$15="Excluding Above"),0,AND($A$51-A247&lt;$X$17,$F$15&lt;&gt;"Excluding Above"),Computations!$A$7*Computations!$J$7*1/12,AND($A$51-A247&gt;=$X$17,A247&gt;$X$16),(Computations!$A$7-Computations!$A$3)*Computations!$J$7*1/12,AND(A247&lt;=$X$16,$F$15&lt;&gt;"Excluding Below"),Computations!$A$7*Computations!$J$7*1/12,AND(A247&lt;=$X$16,$F$15="Excluding Below"),0),0)</f>
        <v>0</v>
      </c>
      <c r="P247" s="42"/>
      <c r="Q247" s="42"/>
      <c r="R247" s="42"/>
      <c r="S247" s="42">
        <f t="shared" si="16"/>
        <v>0</v>
      </c>
      <c r="T247" s="42"/>
      <c r="U247" s="42"/>
      <c r="V247" s="42"/>
      <c r="W247" s="42">
        <f t="shared" si="17"/>
        <v>0</v>
      </c>
      <c r="X247" s="42"/>
      <c r="Y247" s="42"/>
      <c r="Z247" s="42"/>
      <c r="AA247" s="40" t="str" cm="1">
        <f t="array" ref="AA247">_xlfn.IFS($A$51-A247=$X$17,"&lt;=Top of Module",A247=$X$16,"&lt;=Bottom of Module",A247=0,"&lt;=Bottom of Stone",AND($A$51-A247&lt;&gt;$X$17,A247&lt;&gt;$X$16,A247&lt;&gt;0),"")</f>
        <v/>
      </c>
      <c r="AB247" s="41"/>
      <c r="AC247" s="41"/>
      <c r="AD247" s="41"/>
      <c r="AE247" s="41"/>
      <c r="AF247" s="41"/>
    </row>
    <row r="248" spans="1:32" ht="15" customHeight="1" x14ac:dyDescent="0.25">
      <c r="A248" s="48" cm="1">
        <f t="array" ref="A248">_xlfn.IFS(A247&gt;1,A247-1,A247=1,0,A247=0,-999,A247=-999,0-999)</f>
        <v>-999</v>
      </c>
      <c r="B248" s="48"/>
      <c r="C248" s="48"/>
      <c r="D248" s="48"/>
      <c r="E248" s="47">
        <f t="shared" si="15"/>
        <v>0</v>
      </c>
      <c r="F248" s="47"/>
      <c r="G248" s="47"/>
      <c r="H248" s="42">
        <f t="shared" si="14"/>
        <v>0</v>
      </c>
      <c r="I248" s="42"/>
      <c r="J248" s="42"/>
      <c r="K248" s="42" cm="1">
        <f t="array" ref="K248">IF(A248&gt;=1,_xlfn.IFS($A$51-A248&lt;$X$17,0,AND($A$51-A248&gt;=$X$17,A248&gt;$X$16),$V$7*Computations!$I$3*1/12,A248&lt;=$X$16,0),0)</f>
        <v>0</v>
      </c>
      <c r="L248" s="42"/>
      <c r="M248" s="42"/>
      <c r="N248" s="42"/>
      <c r="O248" s="42" cm="1">
        <f t="array" ref="O248">IF(A248&gt;=1,_xlfn.IFS(AND($A$51-A248&lt;$X$17,$F$15="Excluding Above"),0,AND($A$51-A248&lt;$X$17,$F$15&lt;&gt;"Excluding Above"),Computations!$A$7*Computations!$J$7*1/12,AND($A$51-A248&gt;=$X$17,A248&gt;$X$16),(Computations!$A$7-Computations!$A$3)*Computations!$J$7*1/12,AND(A248&lt;=$X$16,$F$15&lt;&gt;"Excluding Below"),Computations!$A$7*Computations!$J$7*1/12,AND(A248&lt;=$X$16,$F$15="Excluding Below"),0),0)</f>
        <v>0</v>
      </c>
      <c r="P248" s="42"/>
      <c r="Q248" s="42"/>
      <c r="R248" s="42"/>
      <c r="S248" s="42">
        <f t="shared" si="16"/>
        <v>0</v>
      </c>
      <c r="T248" s="42"/>
      <c r="U248" s="42"/>
      <c r="V248" s="42"/>
      <c r="W248" s="42">
        <f t="shared" si="17"/>
        <v>0</v>
      </c>
      <c r="X248" s="42"/>
      <c r="Y248" s="42"/>
      <c r="Z248" s="42"/>
      <c r="AA248" s="40" t="str" cm="1">
        <f t="array" ref="AA248">_xlfn.IFS($A$51-A248=$X$17,"&lt;=Top of Module",A248=$X$16,"&lt;=Bottom of Module",A248=0,"&lt;=Bottom of Stone",AND($A$51-A248&lt;&gt;$X$17,A248&lt;&gt;$X$16,A248&lt;&gt;0),"")</f>
        <v/>
      </c>
      <c r="AB248" s="41"/>
      <c r="AC248" s="41"/>
      <c r="AD248" s="41"/>
      <c r="AE248" s="41"/>
      <c r="AF248" s="41"/>
    </row>
    <row r="249" spans="1:32" ht="15" customHeight="1" x14ac:dyDescent="0.25">
      <c r="A249" s="48" cm="1">
        <f t="array" ref="A249">_xlfn.IFS(A248&gt;1,A248-1,A248=1,0,A248=0,-999,A248=-999,0-999)</f>
        <v>-999</v>
      </c>
      <c r="B249" s="48"/>
      <c r="C249" s="48"/>
      <c r="D249" s="48"/>
      <c r="E249" s="47">
        <f t="shared" si="15"/>
        <v>0</v>
      </c>
      <c r="F249" s="47"/>
      <c r="G249" s="47"/>
      <c r="H249" s="42">
        <f t="shared" si="14"/>
        <v>0</v>
      </c>
      <c r="I249" s="42"/>
      <c r="J249" s="42"/>
      <c r="K249" s="42" cm="1">
        <f t="array" ref="K249">IF(A249&gt;=1,_xlfn.IFS($A$51-A249&lt;$X$17,0,AND($A$51-A249&gt;=$X$17,A249&gt;$X$16),$V$7*Computations!$I$3*1/12,A249&lt;=$X$16,0),0)</f>
        <v>0</v>
      </c>
      <c r="L249" s="42"/>
      <c r="M249" s="42"/>
      <c r="N249" s="42"/>
      <c r="O249" s="42" cm="1">
        <f t="array" ref="O249">IF(A249&gt;=1,_xlfn.IFS(AND($A$51-A249&lt;$X$17,$F$15="Excluding Above"),0,AND($A$51-A249&lt;$X$17,$F$15&lt;&gt;"Excluding Above"),Computations!$A$7*Computations!$J$7*1/12,AND($A$51-A249&gt;=$X$17,A249&gt;$X$16),(Computations!$A$7-Computations!$A$3)*Computations!$J$7*1/12,AND(A249&lt;=$X$16,$F$15&lt;&gt;"Excluding Below"),Computations!$A$7*Computations!$J$7*1/12,AND(A249&lt;=$X$16,$F$15="Excluding Below"),0),0)</f>
        <v>0</v>
      </c>
      <c r="P249" s="42"/>
      <c r="Q249" s="42"/>
      <c r="R249" s="42"/>
      <c r="S249" s="42">
        <f t="shared" si="16"/>
        <v>0</v>
      </c>
      <c r="T249" s="42"/>
      <c r="U249" s="42"/>
      <c r="V249" s="42"/>
      <c r="W249" s="42">
        <f t="shared" si="17"/>
        <v>0</v>
      </c>
      <c r="X249" s="42"/>
      <c r="Y249" s="42"/>
      <c r="Z249" s="42"/>
      <c r="AA249" s="40" t="str" cm="1">
        <f t="array" ref="AA249">_xlfn.IFS($A$51-A249=$X$17,"&lt;=Top of Module",A249=$X$16,"&lt;=Bottom of Module",A249=0,"&lt;=Bottom of Stone",AND($A$51-A249&lt;&gt;$X$17,A249&lt;&gt;$X$16,A249&lt;&gt;0),"")</f>
        <v/>
      </c>
      <c r="AB249" s="41"/>
      <c r="AC249" s="41"/>
      <c r="AD249" s="41"/>
      <c r="AE249" s="41"/>
      <c r="AF249" s="41"/>
    </row>
    <row r="250" spans="1:32" ht="15" customHeight="1" x14ac:dyDescent="0.25">
      <c r="A250" s="48" cm="1">
        <f t="array" ref="A250">_xlfn.IFS(A249&gt;1,A249-1,A249=1,0,A249=0,-999,A249=-999,0-999)</f>
        <v>-999</v>
      </c>
      <c r="B250" s="48"/>
      <c r="C250" s="48"/>
      <c r="D250" s="48"/>
      <c r="E250" s="47">
        <f t="shared" si="15"/>
        <v>0</v>
      </c>
      <c r="F250" s="47"/>
      <c r="G250" s="47"/>
      <c r="H250" s="42">
        <f t="shared" si="14"/>
        <v>0</v>
      </c>
      <c r="I250" s="42"/>
      <c r="J250" s="42"/>
      <c r="K250" s="42" cm="1">
        <f t="array" ref="K250">IF(A250&gt;=1,_xlfn.IFS($A$51-A250&lt;$X$17,0,AND($A$51-A250&gt;=$X$17,A250&gt;$X$16),$V$7*Computations!$I$3*1/12,A250&lt;=$X$16,0),0)</f>
        <v>0</v>
      </c>
      <c r="L250" s="42"/>
      <c r="M250" s="42"/>
      <c r="N250" s="42"/>
      <c r="O250" s="42" cm="1">
        <f t="array" ref="O250">IF(A250&gt;=1,_xlfn.IFS(AND($A$51-A250&lt;$X$17,$F$15="Excluding Above"),0,AND($A$51-A250&lt;$X$17,$F$15&lt;&gt;"Excluding Above"),Computations!$A$7*Computations!$J$7*1/12,AND($A$51-A250&gt;=$X$17,A250&gt;$X$16),(Computations!$A$7-Computations!$A$3)*Computations!$J$7*1/12,AND(A250&lt;=$X$16,$F$15&lt;&gt;"Excluding Below"),Computations!$A$7*Computations!$J$7*1/12,AND(A250&lt;=$X$16,$F$15="Excluding Below"),0),0)</f>
        <v>0</v>
      </c>
      <c r="P250" s="42"/>
      <c r="Q250" s="42"/>
      <c r="R250" s="42"/>
      <c r="S250" s="42">
        <f t="shared" si="16"/>
        <v>0</v>
      </c>
      <c r="T250" s="42"/>
      <c r="U250" s="42"/>
      <c r="V250" s="42"/>
      <c r="W250" s="42">
        <f t="shared" si="17"/>
        <v>0</v>
      </c>
      <c r="X250" s="42"/>
      <c r="Y250" s="42"/>
      <c r="Z250" s="42"/>
      <c r="AA250" s="40" t="str" cm="1">
        <f t="array" ref="AA250">_xlfn.IFS($A$51-A250=$X$17,"&lt;=Top of Module",A250=$X$16,"&lt;=Bottom of Module",A250=0,"&lt;=Bottom of Stone",AND($A$51-A250&lt;&gt;$X$17,A250&lt;&gt;$X$16,A250&lt;&gt;0),"")</f>
        <v/>
      </c>
      <c r="AB250" s="41"/>
      <c r="AC250" s="41"/>
      <c r="AD250" s="41"/>
      <c r="AE250" s="41"/>
      <c r="AF250" s="41"/>
    </row>
    <row r="251" spans="1:32" ht="15" customHeight="1" x14ac:dyDescent="0.25">
      <c r="A251" s="48" cm="1">
        <f t="array" ref="A251">_xlfn.IFS(A250&gt;1,A250-1,A250=1,0,A250=0,-999,A250=-999,0-999)</f>
        <v>-999</v>
      </c>
      <c r="B251" s="48"/>
      <c r="C251" s="48"/>
      <c r="D251" s="48"/>
      <c r="E251" s="47">
        <f t="shared" si="15"/>
        <v>0</v>
      </c>
      <c r="F251" s="47"/>
      <c r="G251" s="47"/>
      <c r="H251" s="42">
        <f t="shared" si="14"/>
        <v>0</v>
      </c>
      <c r="I251" s="42"/>
      <c r="J251" s="42"/>
      <c r="K251" s="42" cm="1">
        <f t="array" ref="K251">IF(A251&gt;=1,_xlfn.IFS($A$51-A251&lt;$X$17,0,AND($A$51-A251&gt;=$X$17,A251&gt;$X$16),$V$7*Computations!$I$3*1/12,A251&lt;=$X$16,0),0)</f>
        <v>0</v>
      </c>
      <c r="L251" s="42"/>
      <c r="M251" s="42"/>
      <c r="N251" s="42"/>
      <c r="O251" s="42" cm="1">
        <f t="array" ref="O251">IF(A251&gt;=1,_xlfn.IFS(AND($A$51-A251&lt;$X$17,$F$15="Excluding Above"),0,AND($A$51-A251&lt;$X$17,$F$15&lt;&gt;"Excluding Above"),Computations!$A$7*Computations!$J$7*1/12,AND($A$51-A251&gt;=$X$17,A251&gt;$X$16),(Computations!$A$7-Computations!$A$3)*Computations!$J$7*1/12,AND(A251&lt;=$X$16,$F$15&lt;&gt;"Excluding Below"),Computations!$A$7*Computations!$J$7*1/12,AND(A251&lt;=$X$16,$F$15="Excluding Below"),0),0)</f>
        <v>0</v>
      </c>
      <c r="P251" s="42"/>
      <c r="Q251" s="42"/>
      <c r="R251" s="42"/>
      <c r="S251" s="42">
        <f t="shared" si="16"/>
        <v>0</v>
      </c>
      <c r="T251" s="42"/>
      <c r="U251" s="42"/>
      <c r="V251" s="42"/>
      <c r="W251" s="42">
        <f t="shared" si="17"/>
        <v>0</v>
      </c>
      <c r="X251" s="42"/>
      <c r="Y251" s="42"/>
      <c r="Z251" s="42"/>
      <c r="AA251" s="40" t="str" cm="1">
        <f t="array" ref="AA251">_xlfn.IFS($A$51-A251=$X$17,"&lt;=Top of Module",A251=$X$16,"&lt;=Bottom of Module",A251=0,"&lt;=Bottom of Stone",AND($A$51-A251&lt;&gt;$X$17,A251&lt;&gt;$X$16,A251&lt;&gt;0),"")</f>
        <v/>
      </c>
      <c r="AB251" s="41"/>
      <c r="AC251" s="41"/>
      <c r="AD251" s="41"/>
      <c r="AE251" s="41"/>
      <c r="AF251" s="41"/>
    </row>
    <row r="252" spans="1:32" ht="15" customHeight="1" x14ac:dyDescent="0.25">
      <c r="A252" s="48" cm="1">
        <f t="array" ref="A252">_xlfn.IFS(A251&gt;1,A251-1,A251=1,0,A251=0,-999,A251=-999,0-999)</f>
        <v>-999</v>
      </c>
      <c r="B252" s="48"/>
      <c r="C252" s="48"/>
      <c r="D252" s="48"/>
      <c r="E252" s="47">
        <f t="shared" si="15"/>
        <v>0</v>
      </c>
      <c r="F252" s="47"/>
      <c r="G252" s="47"/>
      <c r="H252" s="42">
        <f t="shared" si="14"/>
        <v>0</v>
      </c>
      <c r="I252" s="42"/>
      <c r="J252" s="42"/>
      <c r="K252" s="42" cm="1">
        <f t="array" ref="K252">IF(A252&gt;=1,_xlfn.IFS($A$51-A252&lt;$X$17,0,AND($A$51-A252&gt;=$X$17,A252&gt;$X$16),$V$7*Computations!$I$3*1/12,A252&lt;=$X$16,0),0)</f>
        <v>0</v>
      </c>
      <c r="L252" s="42"/>
      <c r="M252" s="42"/>
      <c r="N252" s="42"/>
      <c r="O252" s="42" cm="1">
        <f t="array" ref="O252">IF(A252&gt;=1,_xlfn.IFS(AND($A$51-A252&lt;$X$17,$F$15="Excluding Above"),0,AND($A$51-A252&lt;$X$17,$F$15&lt;&gt;"Excluding Above"),Computations!$A$7*Computations!$J$7*1/12,AND($A$51-A252&gt;=$X$17,A252&gt;$X$16),(Computations!$A$7-Computations!$A$3)*Computations!$J$7*1/12,AND(A252&lt;=$X$16,$F$15&lt;&gt;"Excluding Below"),Computations!$A$7*Computations!$J$7*1/12,AND(A252&lt;=$X$16,$F$15="Excluding Below"),0),0)</f>
        <v>0</v>
      </c>
      <c r="P252" s="42"/>
      <c r="Q252" s="42"/>
      <c r="R252" s="42"/>
      <c r="S252" s="42">
        <f t="shared" si="16"/>
        <v>0</v>
      </c>
      <c r="T252" s="42"/>
      <c r="U252" s="42"/>
      <c r="V252" s="42"/>
      <c r="W252" s="42">
        <f t="shared" si="17"/>
        <v>0</v>
      </c>
      <c r="X252" s="42"/>
      <c r="Y252" s="42"/>
      <c r="Z252" s="42"/>
      <c r="AA252" s="40" t="str" cm="1">
        <f t="array" ref="AA252">_xlfn.IFS($A$51-A252=$X$17,"&lt;=Top of Module",A252=$X$16,"&lt;=Bottom of Module",A252=0,"&lt;=Bottom of Stone",AND($A$51-A252&lt;&gt;$X$17,A252&lt;&gt;$X$16,A252&lt;&gt;0),"")</f>
        <v/>
      </c>
      <c r="AB252" s="41"/>
      <c r="AC252" s="41"/>
      <c r="AD252" s="41"/>
      <c r="AE252" s="41"/>
      <c r="AF252" s="41"/>
    </row>
    <row r="253" spans="1:32" ht="15" customHeight="1" x14ac:dyDescent="0.25">
      <c r="A253" s="48" cm="1">
        <f t="array" ref="A253">_xlfn.IFS(A252&gt;1,A252-1,A252=1,0,A252=0,-999,A252=-999,0-999)</f>
        <v>-999</v>
      </c>
      <c r="B253" s="48"/>
      <c r="C253" s="48"/>
      <c r="D253" s="48"/>
      <c r="E253" s="47">
        <f t="shared" si="15"/>
        <v>0</v>
      </c>
      <c r="F253" s="47"/>
      <c r="G253" s="47"/>
      <c r="H253" s="42">
        <f t="shared" si="14"/>
        <v>0</v>
      </c>
      <c r="I253" s="42"/>
      <c r="J253" s="42"/>
      <c r="K253" s="42" cm="1">
        <f t="array" ref="K253">IF(A253&gt;=1,_xlfn.IFS($A$51-A253&lt;$X$17,0,AND($A$51-A253&gt;=$X$17,A253&gt;$X$16),$V$7*Computations!$I$3*1/12,A253&lt;=$X$16,0),0)</f>
        <v>0</v>
      </c>
      <c r="L253" s="42"/>
      <c r="M253" s="42"/>
      <c r="N253" s="42"/>
      <c r="O253" s="42" cm="1">
        <f t="array" ref="O253">IF(A253&gt;=1,_xlfn.IFS(AND($A$51-A253&lt;$X$17,$F$15="Excluding Above"),0,AND($A$51-A253&lt;$X$17,$F$15&lt;&gt;"Excluding Above"),Computations!$A$7*Computations!$J$7*1/12,AND($A$51-A253&gt;=$X$17,A253&gt;$X$16),(Computations!$A$7-Computations!$A$3)*Computations!$J$7*1/12,AND(A253&lt;=$X$16,$F$15&lt;&gt;"Excluding Below"),Computations!$A$7*Computations!$J$7*1/12,AND(A253&lt;=$X$16,$F$15="Excluding Below"),0),0)</f>
        <v>0</v>
      </c>
      <c r="P253" s="42"/>
      <c r="Q253" s="42"/>
      <c r="R253" s="42"/>
      <c r="S253" s="42">
        <f t="shared" si="16"/>
        <v>0</v>
      </c>
      <c r="T253" s="42"/>
      <c r="U253" s="42"/>
      <c r="V253" s="42"/>
      <c r="W253" s="42">
        <f t="shared" si="17"/>
        <v>0</v>
      </c>
      <c r="X253" s="42"/>
      <c r="Y253" s="42"/>
      <c r="Z253" s="42"/>
      <c r="AA253" s="40" t="str" cm="1">
        <f t="array" ref="AA253">_xlfn.IFS($A$51-A253=$X$17,"&lt;=Top of Module",A253=$X$16,"&lt;=Bottom of Module",A253=0,"&lt;=Bottom of Stone",AND($A$51-A253&lt;&gt;$X$17,A253&lt;&gt;$X$16,A253&lt;&gt;0),"")</f>
        <v/>
      </c>
      <c r="AB253" s="41"/>
      <c r="AC253" s="41"/>
      <c r="AD253" s="41"/>
      <c r="AE253" s="41"/>
      <c r="AF253" s="41"/>
    </row>
    <row r="254" spans="1:32" ht="15" customHeight="1" x14ac:dyDescent="0.25">
      <c r="A254" s="48" cm="1">
        <f t="array" ref="A254">_xlfn.IFS(A253&gt;1,A253-1,A253=1,0,A253=0,-999,A253=-999,0-999)</f>
        <v>-999</v>
      </c>
      <c r="B254" s="48"/>
      <c r="C254" s="48"/>
      <c r="D254" s="48"/>
      <c r="E254" s="47">
        <f t="shared" si="15"/>
        <v>0</v>
      </c>
      <c r="F254" s="47"/>
      <c r="G254" s="47"/>
      <c r="H254" s="42">
        <f t="shared" si="14"/>
        <v>0</v>
      </c>
      <c r="I254" s="42"/>
      <c r="J254" s="42"/>
      <c r="K254" s="42" cm="1">
        <f t="array" ref="K254">IF(A254&gt;=1,_xlfn.IFS($A$51-A254&lt;$X$17,0,AND($A$51-A254&gt;=$X$17,A254&gt;$X$16),$V$7*Computations!$I$3*1/12,A254&lt;=$X$16,0),0)</f>
        <v>0</v>
      </c>
      <c r="L254" s="42"/>
      <c r="M254" s="42"/>
      <c r="N254" s="42"/>
      <c r="O254" s="42" cm="1">
        <f t="array" ref="O254">IF(A254&gt;=1,_xlfn.IFS(AND($A$51-A254&lt;$X$17,$F$15="Excluding Above"),0,AND($A$51-A254&lt;$X$17,$F$15&lt;&gt;"Excluding Above"),Computations!$A$7*Computations!$J$7*1/12,AND($A$51-A254&gt;=$X$17,A254&gt;$X$16),(Computations!$A$7-Computations!$A$3)*Computations!$J$7*1/12,AND(A254&lt;=$X$16,$F$15&lt;&gt;"Excluding Below"),Computations!$A$7*Computations!$J$7*1/12,AND(A254&lt;=$X$16,$F$15="Excluding Below"),0),0)</f>
        <v>0</v>
      </c>
      <c r="P254" s="42"/>
      <c r="Q254" s="42"/>
      <c r="R254" s="42"/>
      <c r="S254" s="42">
        <f t="shared" si="16"/>
        <v>0</v>
      </c>
      <c r="T254" s="42"/>
      <c r="U254" s="42"/>
      <c r="V254" s="42"/>
      <c r="W254" s="42">
        <f t="shared" si="17"/>
        <v>0</v>
      </c>
      <c r="X254" s="42"/>
      <c r="Y254" s="42"/>
      <c r="Z254" s="42"/>
      <c r="AA254" s="40" t="str" cm="1">
        <f t="array" ref="AA254">_xlfn.IFS($A$51-A254=$X$17,"&lt;=Top of Module",A254=$X$16,"&lt;=Bottom of Module",A254=0,"&lt;=Bottom of Stone",AND($A$51-A254&lt;&gt;$X$17,A254&lt;&gt;$X$16,A254&lt;&gt;0),"")</f>
        <v/>
      </c>
      <c r="AB254" s="41"/>
      <c r="AC254" s="41"/>
      <c r="AD254" s="41"/>
      <c r="AE254" s="41"/>
      <c r="AF254" s="41"/>
    </row>
    <row r="255" spans="1:32" ht="15" customHeight="1" x14ac:dyDescent="0.25">
      <c r="A255" s="48" cm="1">
        <f t="array" ref="A255">_xlfn.IFS(A254&gt;1,A254-1,A254=1,0,A254=0,-999,A254=-999,0-999)</f>
        <v>-999</v>
      </c>
      <c r="B255" s="48"/>
      <c r="C255" s="48"/>
      <c r="D255" s="48"/>
      <c r="E255" s="47">
        <f t="shared" si="15"/>
        <v>0</v>
      </c>
      <c r="F255" s="47"/>
      <c r="G255" s="47"/>
      <c r="H255" s="42">
        <f t="shared" si="14"/>
        <v>0</v>
      </c>
      <c r="I255" s="42"/>
      <c r="J255" s="42"/>
      <c r="K255" s="42" cm="1">
        <f t="array" ref="K255">IF(A255&gt;=1,_xlfn.IFS($A$51-A255&lt;$X$17,0,AND($A$51-A255&gt;=$X$17,A255&gt;$X$16),$V$7*Computations!$I$3*1/12,A255&lt;=$X$16,0),0)</f>
        <v>0</v>
      </c>
      <c r="L255" s="42"/>
      <c r="M255" s="42"/>
      <c r="N255" s="42"/>
      <c r="O255" s="42" cm="1">
        <f t="array" ref="O255">IF(A255&gt;=1,_xlfn.IFS(AND($A$51-A255&lt;$X$17,$F$15="Excluding Above"),0,AND($A$51-A255&lt;$X$17,$F$15&lt;&gt;"Excluding Above"),Computations!$A$7*Computations!$J$7*1/12,AND($A$51-A255&gt;=$X$17,A255&gt;$X$16),(Computations!$A$7-Computations!$A$3)*Computations!$J$7*1/12,AND(A255&lt;=$X$16,$F$15&lt;&gt;"Excluding Below"),Computations!$A$7*Computations!$J$7*1/12,AND(A255&lt;=$X$16,$F$15="Excluding Below"),0),0)</f>
        <v>0</v>
      </c>
      <c r="P255" s="42"/>
      <c r="Q255" s="42"/>
      <c r="R255" s="42"/>
      <c r="S255" s="42">
        <f t="shared" si="16"/>
        <v>0</v>
      </c>
      <c r="T255" s="42"/>
      <c r="U255" s="42"/>
      <c r="V255" s="42"/>
      <c r="W255" s="42">
        <f t="shared" si="17"/>
        <v>0</v>
      </c>
      <c r="X255" s="42"/>
      <c r="Y255" s="42"/>
      <c r="Z255" s="42"/>
      <c r="AA255" s="40" t="str" cm="1">
        <f t="array" ref="AA255">_xlfn.IFS($A$51-A255=$X$17,"&lt;=Top of Module",A255=$X$16,"&lt;=Bottom of Module",A255=0,"&lt;=Bottom of Stone",AND($A$51-A255&lt;&gt;$X$17,A255&lt;&gt;$X$16,A255&lt;&gt;0),"")</f>
        <v/>
      </c>
      <c r="AB255" s="41"/>
      <c r="AC255" s="41"/>
      <c r="AD255" s="41"/>
      <c r="AE255" s="41"/>
      <c r="AF255" s="41"/>
    </row>
    <row r="256" spans="1:32" ht="15" customHeight="1" x14ac:dyDescent="0.25">
      <c r="A256" s="48" cm="1">
        <f t="array" ref="A256">_xlfn.IFS(A255&gt;1,A255-1,A255=1,0,A255=0,-999,A255=-999,0-999)</f>
        <v>-999</v>
      </c>
      <c r="B256" s="48"/>
      <c r="C256" s="48"/>
      <c r="D256" s="48"/>
      <c r="E256" s="47">
        <f t="shared" si="15"/>
        <v>0</v>
      </c>
      <c r="F256" s="47"/>
      <c r="G256" s="47"/>
      <c r="H256" s="42">
        <f t="shared" si="14"/>
        <v>0</v>
      </c>
      <c r="I256" s="42"/>
      <c r="J256" s="42"/>
      <c r="K256" s="42" cm="1">
        <f t="array" ref="K256">IF(A256&gt;=1,_xlfn.IFS($A$51-A256&lt;$X$17,0,AND($A$51-A256&gt;=$X$17,A256&gt;$X$16),$V$7*Computations!$I$3*1/12,A256&lt;=$X$16,0),0)</f>
        <v>0</v>
      </c>
      <c r="L256" s="42"/>
      <c r="M256" s="42"/>
      <c r="N256" s="42"/>
      <c r="O256" s="42" cm="1">
        <f t="array" ref="O256">IF(A256&gt;=1,_xlfn.IFS(AND($A$51-A256&lt;$X$17,$F$15="Excluding Above"),0,AND($A$51-A256&lt;$X$17,$F$15&lt;&gt;"Excluding Above"),Computations!$A$7*Computations!$J$7*1/12,AND($A$51-A256&gt;=$X$17,A256&gt;$X$16),(Computations!$A$7-Computations!$A$3)*Computations!$J$7*1/12,AND(A256&lt;=$X$16,$F$15&lt;&gt;"Excluding Below"),Computations!$A$7*Computations!$J$7*1/12,AND(A256&lt;=$X$16,$F$15="Excluding Below"),0),0)</f>
        <v>0</v>
      </c>
      <c r="P256" s="42"/>
      <c r="Q256" s="42"/>
      <c r="R256" s="42"/>
      <c r="S256" s="42">
        <f t="shared" si="16"/>
        <v>0</v>
      </c>
      <c r="T256" s="42"/>
      <c r="U256" s="42"/>
      <c r="V256" s="42"/>
      <c r="W256" s="42">
        <f t="shared" si="17"/>
        <v>0</v>
      </c>
      <c r="X256" s="42"/>
      <c r="Y256" s="42"/>
      <c r="Z256" s="42"/>
      <c r="AA256" s="40" t="str" cm="1">
        <f t="array" ref="AA256">_xlfn.IFS($A$51-A256=$X$17,"&lt;=Top of Module",A256=$X$16,"&lt;=Bottom of Module",A256=0,"&lt;=Bottom of Stone",AND($A$51-A256&lt;&gt;$X$17,A256&lt;&gt;$X$16,A256&lt;&gt;0),"")</f>
        <v/>
      </c>
      <c r="AB256" s="41"/>
      <c r="AC256" s="41"/>
      <c r="AD256" s="41"/>
      <c r="AE256" s="41"/>
      <c r="AF256" s="41"/>
    </row>
    <row r="257" spans="1:32" ht="15" customHeight="1" x14ac:dyDescent="0.25">
      <c r="A257" s="48" cm="1">
        <f t="array" ref="A257">_xlfn.IFS(A256&gt;1,A256-1,A256=1,0,A256=0,-999,A256=-999,0-999)</f>
        <v>-999</v>
      </c>
      <c r="B257" s="48"/>
      <c r="C257" s="48"/>
      <c r="D257" s="48"/>
      <c r="E257" s="47">
        <f t="shared" si="15"/>
        <v>0</v>
      </c>
      <c r="F257" s="47"/>
      <c r="G257" s="47"/>
      <c r="H257" s="42">
        <f t="shared" si="14"/>
        <v>0</v>
      </c>
      <c r="I257" s="42"/>
      <c r="J257" s="42"/>
      <c r="K257" s="42" cm="1">
        <f t="array" ref="K257">IF(A257&gt;=1,_xlfn.IFS($A$51-A257&lt;$X$17,0,AND($A$51-A257&gt;=$X$17,A257&gt;$X$16),$V$7*Computations!$I$3*1/12,A257&lt;=$X$16,0),0)</f>
        <v>0</v>
      </c>
      <c r="L257" s="42"/>
      <c r="M257" s="42"/>
      <c r="N257" s="42"/>
      <c r="O257" s="42" cm="1">
        <f t="array" ref="O257">IF(A257&gt;=1,_xlfn.IFS(AND($A$51-A257&lt;$X$17,$F$15="Excluding Above"),0,AND($A$51-A257&lt;$X$17,$F$15&lt;&gt;"Excluding Above"),Computations!$A$7*Computations!$J$7*1/12,AND($A$51-A257&gt;=$X$17,A257&gt;$X$16),(Computations!$A$7-Computations!$A$3)*Computations!$J$7*1/12,AND(A257&lt;=$X$16,$F$15&lt;&gt;"Excluding Below"),Computations!$A$7*Computations!$J$7*1/12,AND(A257&lt;=$X$16,$F$15="Excluding Below"),0),0)</f>
        <v>0</v>
      </c>
      <c r="P257" s="42"/>
      <c r="Q257" s="42"/>
      <c r="R257" s="42"/>
      <c r="S257" s="42">
        <f t="shared" si="16"/>
        <v>0</v>
      </c>
      <c r="T257" s="42"/>
      <c r="U257" s="42"/>
      <c r="V257" s="42"/>
      <c r="W257" s="42">
        <f t="shared" si="17"/>
        <v>0</v>
      </c>
      <c r="X257" s="42"/>
      <c r="Y257" s="42"/>
      <c r="Z257" s="42"/>
      <c r="AA257" s="40" t="str" cm="1">
        <f t="array" ref="AA257">_xlfn.IFS($A$51-A257=$X$17,"&lt;=Top of Module",A257=$X$16,"&lt;=Bottom of Module",A257=0,"&lt;=Bottom of Stone",AND($A$51-A257&lt;&gt;$X$17,A257&lt;&gt;$X$16,A257&lt;&gt;0),"")</f>
        <v/>
      </c>
      <c r="AB257" s="41"/>
      <c r="AC257" s="41"/>
      <c r="AD257" s="41"/>
      <c r="AE257" s="41"/>
      <c r="AF257" s="41"/>
    </row>
    <row r="258" spans="1:32" ht="15" customHeight="1" x14ac:dyDescent="0.25">
      <c r="A258" s="48" cm="1">
        <f t="array" ref="A258">_xlfn.IFS(A257&gt;1,A257-1,A257=1,0,A257=0,-999,A257=-999,0-999)</f>
        <v>-999</v>
      </c>
      <c r="B258" s="48"/>
      <c r="C258" s="48"/>
      <c r="D258" s="48"/>
      <c r="E258" s="47">
        <f t="shared" si="15"/>
        <v>0</v>
      </c>
      <c r="F258" s="47"/>
      <c r="G258" s="47"/>
      <c r="H258" s="42">
        <f t="shared" si="14"/>
        <v>0</v>
      </c>
      <c r="I258" s="42"/>
      <c r="J258" s="42"/>
      <c r="K258" s="42" cm="1">
        <f t="array" ref="K258">IF(A258&gt;=1,_xlfn.IFS($A$51-A258&lt;$X$17,0,AND($A$51-A258&gt;=$X$17,A258&gt;$X$16),$V$7*Computations!$I$3*1/12,A258&lt;=$X$16,0),0)</f>
        <v>0</v>
      </c>
      <c r="L258" s="42"/>
      <c r="M258" s="42"/>
      <c r="N258" s="42"/>
      <c r="O258" s="42" cm="1">
        <f t="array" ref="O258">IF(A258&gt;=1,_xlfn.IFS(AND($A$51-A258&lt;$X$17,$F$15="Excluding Above"),0,AND($A$51-A258&lt;$X$17,$F$15&lt;&gt;"Excluding Above"),Computations!$A$7*Computations!$J$7*1/12,AND($A$51-A258&gt;=$X$17,A258&gt;$X$16),(Computations!$A$7-Computations!$A$3)*Computations!$J$7*1/12,AND(A258&lt;=$X$16,$F$15&lt;&gt;"Excluding Below"),Computations!$A$7*Computations!$J$7*1/12,AND(A258&lt;=$X$16,$F$15="Excluding Below"),0),0)</f>
        <v>0</v>
      </c>
      <c r="P258" s="42"/>
      <c r="Q258" s="42"/>
      <c r="R258" s="42"/>
      <c r="S258" s="42">
        <f t="shared" si="16"/>
        <v>0</v>
      </c>
      <c r="T258" s="42"/>
      <c r="U258" s="42"/>
      <c r="V258" s="42"/>
      <c r="W258" s="42">
        <f t="shared" si="17"/>
        <v>0</v>
      </c>
      <c r="X258" s="42"/>
      <c r="Y258" s="42"/>
      <c r="Z258" s="42"/>
      <c r="AA258" s="40" t="str" cm="1">
        <f t="array" ref="AA258">_xlfn.IFS($A$51-A258=$X$17,"&lt;=Top of Module",A258=$X$16,"&lt;=Bottom of Module",A258=0,"&lt;=Bottom of Stone",AND($A$51-A258&lt;&gt;$X$17,A258&lt;&gt;$X$16,A258&lt;&gt;0),"")</f>
        <v/>
      </c>
      <c r="AB258" s="41"/>
      <c r="AC258" s="41"/>
      <c r="AD258" s="41"/>
      <c r="AE258" s="41"/>
      <c r="AF258" s="41"/>
    </row>
    <row r="259" spans="1:32" ht="15" customHeight="1" x14ac:dyDescent="0.25">
      <c r="A259" s="48" cm="1">
        <f t="array" ref="A259">_xlfn.IFS(A258&gt;1,A258-1,A258=1,0,A258=0,-999,A258=-999,0-999)</f>
        <v>-999</v>
      </c>
      <c r="B259" s="48"/>
      <c r="C259" s="48"/>
      <c r="D259" s="48"/>
      <c r="E259" s="47">
        <f t="shared" si="15"/>
        <v>0</v>
      </c>
      <c r="F259" s="47"/>
      <c r="G259" s="47"/>
      <c r="H259" s="42">
        <f t="shared" si="14"/>
        <v>0</v>
      </c>
      <c r="I259" s="42"/>
      <c r="J259" s="42"/>
      <c r="K259" s="42" cm="1">
        <f t="array" ref="K259">IF(A259&gt;=1,_xlfn.IFS($A$51-A259&lt;$X$17,0,AND($A$51-A259&gt;=$X$17,A259&gt;$X$16),$V$7*Computations!$I$3*1/12,A259&lt;=$X$16,0),0)</f>
        <v>0</v>
      </c>
      <c r="L259" s="42"/>
      <c r="M259" s="42"/>
      <c r="N259" s="42"/>
      <c r="O259" s="42" cm="1">
        <f t="array" ref="O259">IF(A259&gt;=1,_xlfn.IFS(AND($A$51-A259&lt;$X$17,$F$15="Excluding Above"),0,AND($A$51-A259&lt;$X$17,$F$15&lt;&gt;"Excluding Above"),Computations!$A$7*Computations!$J$7*1/12,AND($A$51-A259&gt;=$X$17,A259&gt;$X$16),(Computations!$A$7-Computations!$A$3)*Computations!$J$7*1/12,AND(A259&lt;=$X$16,$F$15&lt;&gt;"Excluding Below"),Computations!$A$7*Computations!$J$7*1/12,AND(A259&lt;=$X$16,$F$15="Excluding Below"),0),0)</f>
        <v>0</v>
      </c>
      <c r="P259" s="42"/>
      <c r="Q259" s="42"/>
      <c r="R259" s="42"/>
      <c r="S259" s="42">
        <f t="shared" si="16"/>
        <v>0</v>
      </c>
      <c r="T259" s="42"/>
      <c r="U259" s="42"/>
      <c r="V259" s="42"/>
      <c r="W259" s="42">
        <f t="shared" si="17"/>
        <v>0</v>
      </c>
      <c r="X259" s="42"/>
      <c r="Y259" s="42"/>
      <c r="Z259" s="42"/>
      <c r="AA259" s="40" t="str" cm="1">
        <f t="array" ref="AA259">_xlfn.IFS($A$51-A259=$X$17,"&lt;=Top of Module",A259=$X$16,"&lt;=Bottom of Module",A259=0,"&lt;=Bottom of Stone",AND($A$51-A259&lt;&gt;$X$17,A259&lt;&gt;$X$16,A259&lt;&gt;0),"")</f>
        <v/>
      </c>
      <c r="AB259" s="41"/>
      <c r="AC259" s="41"/>
      <c r="AD259" s="41"/>
      <c r="AE259" s="41"/>
      <c r="AF259" s="41"/>
    </row>
    <row r="260" spans="1:32" ht="15" customHeight="1" x14ac:dyDescent="0.25">
      <c r="A260" s="48" cm="1">
        <f t="array" ref="A260">_xlfn.IFS(A259&gt;1,A259-1,A259=1,0,A259=0,-999,A259=-999,0-999)</f>
        <v>-999</v>
      </c>
      <c r="B260" s="48"/>
      <c r="C260" s="48"/>
      <c r="D260" s="48"/>
      <c r="E260" s="47">
        <f t="shared" si="15"/>
        <v>0</v>
      </c>
      <c r="F260" s="47"/>
      <c r="G260" s="47"/>
      <c r="H260" s="42">
        <f t="shared" si="14"/>
        <v>0</v>
      </c>
      <c r="I260" s="42"/>
      <c r="J260" s="42"/>
      <c r="K260" s="42" cm="1">
        <f t="array" ref="K260">IF(A260&gt;=1,_xlfn.IFS($A$51-A260&lt;$X$17,0,AND($A$51-A260&gt;=$X$17,A260&gt;$X$16),$V$7*Computations!$I$3*1/12,A260&lt;=$X$16,0),0)</f>
        <v>0</v>
      </c>
      <c r="L260" s="42"/>
      <c r="M260" s="42"/>
      <c r="N260" s="42"/>
      <c r="O260" s="42" cm="1">
        <f t="array" ref="O260">IF(A260&gt;=1,_xlfn.IFS(AND($A$51-A260&lt;$X$17,$F$15="Excluding Above"),0,AND($A$51-A260&lt;$X$17,$F$15&lt;&gt;"Excluding Above"),Computations!$A$7*Computations!$J$7*1/12,AND($A$51-A260&gt;=$X$17,A260&gt;$X$16),(Computations!$A$7-Computations!$A$3)*Computations!$J$7*1/12,AND(A260&lt;=$X$16,$F$15&lt;&gt;"Excluding Below"),Computations!$A$7*Computations!$J$7*1/12,AND(A260&lt;=$X$16,$F$15="Excluding Below"),0),0)</f>
        <v>0</v>
      </c>
      <c r="P260" s="42"/>
      <c r="Q260" s="42"/>
      <c r="R260" s="42"/>
      <c r="S260" s="42">
        <f t="shared" si="16"/>
        <v>0</v>
      </c>
      <c r="T260" s="42"/>
      <c r="U260" s="42"/>
      <c r="V260" s="42"/>
      <c r="W260" s="42">
        <f t="shared" si="17"/>
        <v>0</v>
      </c>
      <c r="X260" s="42"/>
      <c r="Y260" s="42"/>
      <c r="Z260" s="42"/>
      <c r="AA260" s="40" t="str" cm="1">
        <f t="array" ref="AA260">_xlfn.IFS($A$51-A260=$X$17,"&lt;=Top of Module",A260=$X$16,"&lt;=Bottom of Module",A260=0,"&lt;=Bottom of Stone",AND($A$51-A260&lt;&gt;$X$17,A260&lt;&gt;$X$16,A260&lt;&gt;0),"")</f>
        <v/>
      </c>
      <c r="AB260" s="41"/>
      <c r="AC260" s="41"/>
      <c r="AD260" s="41"/>
      <c r="AE260" s="41"/>
      <c r="AF260" s="41"/>
    </row>
    <row r="261" spans="1:32" ht="15" customHeight="1" x14ac:dyDescent="0.25">
      <c r="A261" s="48" cm="1">
        <f t="array" ref="A261">_xlfn.IFS(A260&gt;1,A260-1,A260=1,0,A260=0,-999,A260=-999,0-999)</f>
        <v>-999</v>
      </c>
      <c r="B261" s="48"/>
      <c r="C261" s="48"/>
      <c r="D261" s="48"/>
      <c r="E261" s="47">
        <f t="shared" si="15"/>
        <v>0</v>
      </c>
      <c r="F261" s="47"/>
      <c r="G261" s="47"/>
      <c r="H261" s="42">
        <f t="shared" si="14"/>
        <v>0</v>
      </c>
      <c r="I261" s="42"/>
      <c r="J261" s="42"/>
      <c r="K261" s="42" cm="1">
        <f t="array" ref="K261">IF(A261&gt;=1,_xlfn.IFS($A$51-A261&lt;$X$17,0,AND($A$51-A261&gt;=$X$17,A261&gt;$X$16),$V$7*Computations!$I$3*1/12,A261&lt;=$X$16,0),0)</f>
        <v>0</v>
      </c>
      <c r="L261" s="42"/>
      <c r="M261" s="42"/>
      <c r="N261" s="42"/>
      <c r="O261" s="42" cm="1">
        <f t="array" ref="O261">IF(A261&gt;=1,_xlfn.IFS(AND($A$51-A261&lt;$X$17,$F$15="Excluding Above"),0,AND($A$51-A261&lt;$X$17,$F$15&lt;&gt;"Excluding Above"),Computations!$A$7*Computations!$J$7*1/12,AND($A$51-A261&gt;=$X$17,A261&gt;$X$16),(Computations!$A$7-Computations!$A$3)*Computations!$J$7*1/12,AND(A261&lt;=$X$16,$F$15&lt;&gt;"Excluding Below"),Computations!$A$7*Computations!$J$7*1/12,AND(A261&lt;=$X$16,$F$15="Excluding Below"),0),0)</f>
        <v>0</v>
      </c>
      <c r="P261" s="42"/>
      <c r="Q261" s="42"/>
      <c r="R261" s="42"/>
      <c r="S261" s="42">
        <f t="shared" si="16"/>
        <v>0</v>
      </c>
      <c r="T261" s="42"/>
      <c r="U261" s="42"/>
      <c r="V261" s="42"/>
      <c r="W261" s="42">
        <f t="shared" si="17"/>
        <v>0</v>
      </c>
      <c r="X261" s="42"/>
      <c r="Y261" s="42"/>
      <c r="Z261" s="42"/>
      <c r="AA261" s="40" t="str" cm="1">
        <f t="array" ref="AA261">_xlfn.IFS($A$51-A261=$X$17,"&lt;=Top of Module",A261=$X$16,"&lt;=Bottom of Module",A261=0,"&lt;=Bottom of Stone",AND($A$51-A261&lt;&gt;$X$17,A261&lt;&gt;$X$16,A261&lt;&gt;0),"")</f>
        <v/>
      </c>
      <c r="AB261" s="41"/>
      <c r="AC261" s="41"/>
      <c r="AD261" s="41"/>
      <c r="AE261" s="41"/>
      <c r="AF261" s="41"/>
    </row>
    <row r="262" spans="1:32" ht="15" customHeight="1" x14ac:dyDescent="0.25">
      <c r="A262" s="48" cm="1">
        <f t="array" ref="A262">_xlfn.IFS(A261&gt;1,A261-1,A261=1,0,A261=0,-999,A261=-999,0-999)</f>
        <v>-999</v>
      </c>
      <c r="B262" s="48"/>
      <c r="C262" s="48"/>
      <c r="D262" s="48"/>
      <c r="E262" s="47">
        <f t="shared" si="15"/>
        <v>0</v>
      </c>
      <c r="F262" s="47"/>
      <c r="G262" s="47"/>
      <c r="H262" s="42">
        <f t="shared" si="14"/>
        <v>0</v>
      </c>
      <c r="I262" s="42"/>
      <c r="J262" s="42"/>
      <c r="K262" s="42" cm="1">
        <f t="array" ref="K262">IF(A262&gt;=1,_xlfn.IFS($A$51-A262&lt;$X$17,0,AND($A$51-A262&gt;=$X$17,A262&gt;$X$16),$V$7*Computations!$I$3*1/12,A262&lt;=$X$16,0),0)</f>
        <v>0</v>
      </c>
      <c r="L262" s="42"/>
      <c r="M262" s="42"/>
      <c r="N262" s="42"/>
      <c r="O262" s="42" cm="1">
        <f t="array" ref="O262">IF(A262&gt;=1,_xlfn.IFS(AND($A$51-A262&lt;$X$17,$F$15="Excluding Above"),0,AND($A$51-A262&lt;$X$17,$F$15&lt;&gt;"Excluding Above"),Computations!$A$7*Computations!$J$7*1/12,AND($A$51-A262&gt;=$X$17,A262&gt;$X$16),(Computations!$A$7-Computations!$A$3)*Computations!$J$7*1/12,AND(A262&lt;=$X$16,$F$15&lt;&gt;"Excluding Below"),Computations!$A$7*Computations!$J$7*1/12,AND(A262&lt;=$X$16,$F$15="Excluding Below"),0),0)</f>
        <v>0</v>
      </c>
      <c r="P262" s="42"/>
      <c r="Q262" s="42"/>
      <c r="R262" s="42"/>
      <c r="S262" s="42">
        <f t="shared" si="16"/>
        <v>0</v>
      </c>
      <c r="T262" s="42"/>
      <c r="U262" s="42"/>
      <c r="V262" s="42"/>
      <c r="W262" s="42">
        <f t="shared" si="17"/>
        <v>0</v>
      </c>
      <c r="X262" s="42"/>
      <c r="Y262" s="42"/>
      <c r="Z262" s="42"/>
      <c r="AA262" s="40" t="str" cm="1">
        <f t="array" ref="AA262">_xlfn.IFS($A$51-A262=$X$17,"&lt;=Top of Module",A262=$X$16,"&lt;=Bottom of Module",A262=0,"&lt;=Bottom of Stone",AND($A$51-A262&lt;&gt;$X$17,A262&lt;&gt;$X$16,A262&lt;&gt;0),"")</f>
        <v/>
      </c>
      <c r="AB262" s="41"/>
      <c r="AC262" s="41"/>
      <c r="AD262" s="41"/>
      <c r="AE262" s="41"/>
      <c r="AF262" s="41"/>
    </row>
    <row r="263" spans="1:32" ht="15" customHeight="1" x14ac:dyDescent="0.25">
      <c r="A263" s="48" cm="1">
        <f t="array" ref="A263">_xlfn.IFS(A262&gt;1,A262-1,A262=1,0,A262=0,-999,A262=-999,0-999)</f>
        <v>-999</v>
      </c>
      <c r="B263" s="48"/>
      <c r="C263" s="48"/>
      <c r="D263" s="48"/>
      <c r="E263" s="47">
        <f t="shared" si="15"/>
        <v>0</v>
      </c>
      <c r="F263" s="47"/>
      <c r="G263" s="47"/>
      <c r="H263" s="42">
        <f t="shared" si="14"/>
        <v>0</v>
      </c>
      <c r="I263" s="42"/>
      <c r="J263" s="42"/>
      <c r="K263" s="42" cm="1">
        <f t="array" ref="K263">IF(A263&gt;=1,_xlfn.IFS($A$51-A263&lt;$X$17,0,AND($A$51-A263&gt;=$X$17,A263&gt;$X$16),$V$7*Computations!$I$3*1/12,A263&lt;=$X$16,0),0)</f>
        <v>0</v>
      </c>
      <c r="L263" s="42"/>
      <c r="M263" s="42"/>
      <c r="N263" s="42"/>
      <c r="O263" s="42" cm="1">
        <f t="array" ref="O263">IF(A263&gt;=1,_xlfn.IFS(AND($A$51-A263&lt;$X$17,$F$15="Excluding Above"),0,AND($A$51-A263&lt;$X$17,$F$15&lt;&gt;"Excluding Above"),Computations!$A$7*Computations!$J$7*1/12,AND($A$51-A263&gt;=$X$17,A263&gt;$X$16),(Computations!$A$7-Computations!$A$3)*Computations!$J$7*1/12,AND(A263&lt;=$X$16,$F$15&lt;&gt;"Excluding Below"),Computations!$A$7*Computations!$J$7*1/12,AND(A263&lt;=$X$16,$F$15="Excluding Below"),0),0)</f>
        <v>0</v>
      </c>
      <c r="P263" s="42"/>
      <c r="Q263" s="42"/>
      <c r="R263" s="42"/>
      <c r="S263" s="42">
        <f t="shared" si="16"/>
        <v>0</v>
      </c>
      <c r="T263" s="42"/>
      <c r="U263" s="42"/>
      <c r="V263" s="42"/>
      <c r="W263" s="42">
        <f t="shared" si="17"/>
        <v>0</v>
      </c>
      <c r="X263" s="42"/>
      <c r="Y263" s="42"/>
      <c r="Z263" s="42"/>
      <c r="AA263" s="40" t="str" cm="1">
        <f t="array" ref="AA263">_xlfn.IFS($A$51-A263=$X$17,"&lt;=Top of Module",A263=$X$16,"&lt;=Bottom of Module",A263=0,"&lt;=Bottom of Stone",AND($A$51-A263&lt;&gt;$X$17,A263&lt;&gt;$X$16,A263&lt;&gt;0),"")</f>
        <v/>
      </c>
      <c r="AB263" s="41"/>
      <c r="AC263" s="41"/>
      <c r="AD263" s="41"/>
      <c r="AE263" s="41"/>
      <c r="AF263" s="41"/>
    </row>
    <row r="264" spans="1:32" ht="15" customHeight="1" x14ac:dyDescent="0.25">
      <c r="A264" s="48" cm="1">
        <f t="array" ref="A264">_xlfn.IFS(A263&gt;1,A263-1,A263=1,0,A263=0,-999,A263=-999,0-999)</f>
        <v>-999</v>
      </c>
      <c r="B264" s="48"/>
      <c r="C264" s="48"/>
      <c r="D264" s="48"/>
      <c r="E264" s="47">
        <f t="shared" si="15"/>
        <v>0</v>
      </c>
      <c r="F264" s="47"/>
      <c r="G264" s="47"/>
      <c r="H264" s="42">
        <f t="shared" si="14"/>
        <v>0</v>
      </c>
      <c r="I264" s="42"/>
      <c r="J264" s="42"/>
      <c r="K264" s="42" cm="1">
        <f t="array" ref="K264">IF(A264&gt;=1,_xlfn.IFS($A$51-A264&lt;$X$17,0,AND($A$51-A264&gt;=$X$17,A264&gt;$X$16),$V$7*Computations!$I$3*1/12,A264&lt;=$X$16,0),0)</f>
        <v>0</v>
      </c>
      <c r="L264" s="42"/>
      <c r="M264" s="42"/>
      <c r="N264" s="42"/>
      <c r="O264" s="42" cm="1">
        <f t="array" ref="O264">IF(A264&gt;=1,_xlfn.IFS(AND($A$51-A264&lt;$X$17,$F$15="Excluding Above"),0,AND($A$51-A264&lt;$X$17,$F$15&lt;&gt;"Excluding Above"),Computations!$A$7*Computations!$J$7*1/12,AND($A$51-A264&gt;=$X$17,A264&gt;$X$16),(Computations!$A$7-Computations!$A$3)*Computations!$J$7*1/12,AND(A264&lt;=$X$16,$F$15&lt;&gt;"Excluding Below"),Computations!$A$7*Computations!$J$7*1/12,AND(A264&lt;=$X$16,$F$15="Excluding Below"),0),0)</f>
        <v>0</v>
      </c>
      <c r="P264" s="42"/>
      <c r="Q264" s="42"/>
      <c r="R264" s="42"/>
      <c r="S264" s="42">
        <f t="shared" si="16"/>
        <v>0</v>
      </c>
      <c r="T264" s="42"/>
      <c r="U264" s="42"/>
      <c r="V264" s="42"/>
      <c r="W264" s="42">
        <f t="shared" si="17"/>
        <v>0</v>
      </c>
      <c r="X264" s="42"/>
      <c r="Y264" s="42"/>
      <c r="Z264" s="42"/>
      <c r="AA264" s="40" t="str" cm="1">
        <f t="array" ref="AA264">_xlfn.IFS($A$51-A264=$X$17,"&lt;=Top of Module",A264=$X$16,"&lt;=Bottom of Module",A264=0,"&lt;=Bottom of Stone",AND($A$51-A264&lt;&gt;$X$17,A264&lt;&gt;$X$16,A264&lt;&gt;0),"")</f>
        <v/>
      </c>
      <c r="AB264" s="41"/>
      <c r="AC264" s="41"/>
      <c r="AD264" s="41"/>
      <c r="AE264" s="41"/>
      <c r="AF264" s="41"/>
    </row>
    <row r="265" spans="1:32" ht="15" customHeight="1" x14ac:dyDescent="0.25">
      <c r="A265" s="48" cm="1">
        <f t="array" ref="A265">_xlfn.IFS(A264&gt;1,A264-1,A264=1,0,A264=0,-999,A264=-999,0-999)</f>
        <v>-999</v>
      </c>
      <c r="B265" s="48"/>
      <c r="C265" s="48"/>
      <c r="D265" s="48"/>
      <c r="E265" s="47">
        <f t="shared" si="15"/>
        <v>0</v>
      </c>
      <c r="F265" s="47"/>
      <c r="G265" s="47"/>
      <c r="H265" s="42">
        <f t="shared" si="14"/>
        <v>0</v>
      </c>
      <c r="I265" s="42"/>
      <c r="J265" s="42"/>
      <c r="K265" s="42" cm="1">
        <f t="array" ref="K265">IF(A265&gt;=1,_xlfn.IFS($A$51-A265&lt;$X$17,0,AND($A$51-A265&gt;=$X$17,A265&gt;$X$16),$V$7*Computations!$I$3*1/12,A265&lt;=$X$16,0),0)</f>
        <v>0</v>
      </c>
      <c r="L265" s="42"/>
      <c r="M265" s="42"/>
      <c r="N265" s="42"/>
      <c r="O265" s="42" cm="1">
        <f t="array" ref="O265">IF(A265&gt;=1,_xlfn.IFS(AND($A$51-A265&lt;$X$17,$F$15="Excluding Above"),0,AND($A$51-A265&lt;$X$17,$F$15&lt;&gt;"Excluding Above"),Computations!$A$7*Computations!$J$7*1/12,AND($A$51-A265&gt;=$X$17,A265&gt;$X$16),(Computations!$A$7-Computations!$A$3)*Computations!$J$7*1/12,AND(A265&lt;=$X$16,$F$15&lt;&gt;"Excluding Below"),Computations!$A$7*Computations!$J$7*1/12,AND(A265&lt;=$X$16,$F$15="Excluding Below"),0),0)</f>
        <v>0</v>
      </c>
      <c r="P265" s="42"/>
      <c r="Q265" s="42"/>
      <c r="R265" s="42"/>
      <c r="S265" s="42">
        <f t="shared" si="16"/>
        <v>0</v>
      </c>
      <c r="T265" s="42"/>
      <c r="U265" s="42"/>
      <c r="V265" s="42"/>
      <c r="W265" s="42">
        <f t="shared" si="17"/>
        <v>0</v>
      </c>
      <c r="X265" s="42"/>
      <c r="Y265" s="42"/>
      <c r="Z265" s="42"/>
      <c r="AA265" s="40" t="str" cm="1">
        <f t="array" ref="AA265">_xlfn.IFS($A$51-A265=$X$17,"&lt;=Top of Module",A265=$X$16,"&lt;=Bottom of Module",A265=0,"&lt;=Bottom of Stone",AND($A$51-A265&lt;&gt;$X$17,A265&lt;&gt;$X$16,A265&lt;&gt;0),"")</f>
        <v/>
      </c>
      <c r="AB265" s="41"/>
      <c r="AC265" s="41"/>
      <c r="AD265" s="41"/>
      <c r="AE265" s="41"/>
      <c r="AF265" s="41"/>
    </row>
    <row r="266" spans="1:32" ht="15" customHeight="1" x14ac:dyDescent="0.25">
      <c r="A266" s="48" cm="1">
        <f t="array" ref="A266">_xlfn.IFS(A265&gt;1,A265-1,A265=1,0,A265=0,-999,A265=-999,0-999)</f>
        <v>-999</v>
      </c>
      <c r="B266" s="48"/>
      <c r="C266" s="48"/>
      <c r="D266" s="48"/>
      <c r="E266" s="47">
        <f t="shared" si="15"/>
        <v>0</v>
      </c>
      <c r="F266" s="47"/>
      <c r="G266" s="47"/>
      <c r="H266" s="42">
        <f t="shared" si="14"/>
        <v>0</v>
      </c>
      <c r="I266" s="42"/>
      <c r="J266" s="42"/>
      <c r="K266" s="42" cm="1">
        <f t="array" ref="K266">IF(A266&gt;=1,_xlfn.IFS($A$51-A266&lt;$X$17,0,AND($A$51-A266&gt;=$X$17,A266&gt;$X$16),$V$7*Computations!$I$3*1/12,A266&lt;=$X$16,0),0)</f>
        <v>0</v>
      </c>
      <c r="L266" s="42"/>
      <c r="M266" s="42"/>
      <c r="N266" s="42"/>
      <c r="O266" s="42" cm="1">
        <f t="array" ref="O266">IF(A266&gt;=1,_xlfn.IFS(AND($A$51-A266&lt;$X$17,$F$15="Excluding Above"),0,AND($A$51-A266&lt;$X$17,$F$15&lt;&gt;"Excluding Above"),Computations!$A$7*Computations!$J$7*1/12,AND($A$51-A266&gt;=$X$17,A266&gt;$X$16),(Computations!$A$7-Computations!$A$3)*Computations!$J$7*1/12,AND(A266&lt;=$X$16,$F$15&lt;&gt;"Excluding Below"),Computations!$A$7*Computations!$J$7*1/12,AND(A266&lt;=$X$16,$F$15="Excluding Below"),0),0)</f>
        <v>0</v>
      </c>
      <c r="P266" s="42"/>
      <c r="Q266" s="42"/>
      <c r="R266" s="42"/>
      <c r="S266" s="42">
        <f t="shared" si="16"/>
        <v>0</v>
      </c>
      <c r="T266" s="42"/>
      <c r="U266" s="42"/>
      <c r="V266" s="42"/>
      <c r="W266" s="42">
        <f t="shared" si="17"/>
        <v>0</v>
      </c>
      <c r="X266" s="42"/>
      <c r="Y266" s="42"/>
      <c r="Z266" s="42"/>
      <c r="AA266" s="40" t="str" cm="1">
        <f t="array" ref="AA266">_xlfn.IFS($A$51-A266=$X$17,"&lt;=Top of Module",A266=$X$16,"&lt;=Bottom of Module",A266=0,"&lt;=Bottom of Stone",AND($A$51-A266&lt;&gt;$X$17,A266&lt;&gt;$X$16,A266&lt;&gt;0),"")</f>
        <v/>
      </c>
      <c r="AB266" s="41"/>
      <c r="AC266" s="41"/>
      <c r="AD266" s="41"/>
      <c r="AE266" s="41"/>
      <c r="AF266" s="41"/>
    </row>
    <row r="267" spans="1:32" ht="15" customHeight="1" x14ac:dyDescent="0.25">
      <c r="A267" s="48" cm="1">
        <f t="array" ref="A267">_xlfn.IFS(A266&gt;1,A266-1,A266=1,0,A266=0,-999,A266=-999,0-999)</f>
        <v>-999</v>
      </c>
      <c r="B267" s="48"/>
      <c r="C267" s="48"/>
      <c r="D267" s="48"/>
      <c r="E267" s="47">
        <f t="shared" si="15"/>
        <v>0</v>
      </c>
      <c r="F267" s="47"/>
      <c r="G267" s="47"/>
      <c r="H267" s="42">
        <f t="shared" si="14"/>
        <v>0</v>
      </c>
      <c r="I267" s="42"/>
      <c r="J267" s="42"/>
      <c r="K267" s="42" cm="1">
        <f t="array" ref="K267">IF(A267&gt;=1,_xlfn.IFS($A$51-A267&lt;$X$17,0,AND($A$51-A267&gt;=$X$17,A267&gt;$X$16),$V$7*Computations!$I$3*1/12,A267&lt;=$X$16,0),0)</f>
        <v>0</v>
      </c>
      <c r="L267" s="42"/>
      <c r="M267" s="42"/>
      <c r="N267" s="42"/>
      <c r="O267" s="42" cm="1">
        <f t="array" ref="O267">IF(A267&gt;=1,_xlfn.IFS(AND($A$51-A267&lt;$X$17,$F$15="Excluding Above"),0,AND($A$51-A267&lt;$X$17,$F$15&lt;&gt;"Excluding Above"),Computations!$A$7*Computations!$J$7*1/12,AND($A$51-A267&gt;=$X$17,A267&gt;$X$16),(Computations!$A$7-Computations!$A$3)*Computations!$J$7*1/12,AND(A267&lt;=$X$16,$F$15&lt;&gt;"Excluding Below"),Computations!$A$7*Computations!$J$7*1/12,AND(A267&lt;=$X$16,$F$15="Excluding Below"),0),0)</f>
        <v>0</v>
      </c>
      <c r="P267" s="42"/>
      <c r="Q267" s="42"/>
      <c r="R267" s="42"/>
      <c r="S267" s="42">
        <f t="shared" si="16"/>
        <v>0</v>
      </c>
      <c r="T267" s="42"/>
      <c r="U267" s="42"/>
      <c r="V267" s="42"/>
      <c r="W267" s="42">
        <f t="shared" si="17"/>
        <v>0</v>
      </c>
      <c r="X267" s="42"/>
      <c r="Y267" s="42"/>
      <c r="Z267" s="42"/>
      <c r="AA267" s="40" t="str" cm="1">
        <f t="array" ref="AA267">_xlfn.IFS($A$51-A267=$X$17,"&lt;=Top of Module",A267=$X$16,"&lt;=Bottom of Module",A267=0,"&lt;=Bottom of Stone",AND($A$51-A267&lt;&gt;$X$17,A267&lt;&gt;$X$16,A267&lt;&gt;0),"")</f>
        <v/>
      </c>
      <c r="AB267" s="41"/>
      <c r="AC267" s="41"/>
      <c r="AD267" s="41"/>
      <c r="AE267" s="41"/>
      <c r="AF267" s="41"/>
    </row>
    <row r="268" spans="1:32" ht="15" customHeight="1" x14ac:dyDescent="0.25">
      <c r="A268" s="48" cm="1">
        <f t="array" ref="A268">_xlfn.IFS(A267&gt;1,A267-1,A267=1,0,A267=0,-999,A267=-999,0-999)</f>
        <v>-999</v>
      </c>
      <c r="B268" s="48"/>
      <c r="C268" s="48"/>
      <c r="D268" s="48"/>
      <c r="E268" s="47">
        <f t="shared" si="15"/>
        <v>0</v>
      </c>
      <c r="F268" s="47"/>
      <c r="G268" s="47"/>
      <c r="H268" s="42">
        <f t="shared" si="14"/>
        <v>0</v>
      </c>
      <c r="I268" s="42"/>
      <c r="J268" s="42"/>
      <c r="K268" s="42" cm="1">
        <f t="array" ref="K268">IF(A268&gt;=1,_xlfn.IFS($A$51-A268&lt;$X$17,0,AND($A$51-A268&gt;=$X$17,A268&gt;$X$16),$V$7*Computations!$I$3*1/12,A268&lt;=$X$16,0),0)</f>
        <v>0</v>
      </c>
      <c r="L268" s="42"/>
      <c r="M268" s="42"/>
      <c r="N268" s="42"/>
      <c r="O268" s="42" cm="1">
        <f t="array" ref="O268">IF(A268&gt;=1,_xlfn.IFS(AND($A$51-A268&lt;$X$17,$F$15="Excluding Above"),0,AND($A$51-A268&lt;$X$17,$F$15&lt;&gt;"Excluding Above"),Computations!$A$7*Computations!$J$7*1/12,AND($A$51-A268&gt;=$X$17,A268&gt;$X$16),(Computations!$A$7-Computations!$A$3)*Computations!$J$7*1/12,AND(A268&lt;=$X$16,$F$15&lt;&gt;"Excluding Below"),Computations!$A$7*Computations!$J$7*1/12,AND(A268&lt;=$X$16,$F$15="Excluding Below"),0),0)</f>
        <v>0</v>
      </c>
      <c r="P268" s="42"/>
      <c r="Q268" s="42"/>
      <c r="R268" s="42"/>
      <c r="S268" s="42">
        <f t="shared" si="16"/>
        <v>0</v>
      </c>
      <c r="T268" s="42"/>
      <c r="U268" s="42"/>
      <c r="V268" s="42"/>
      <c r="W268" s="42">
        <f t="shared" si="17"/>
        <v>0</v>
      </c>
      <c r="X268" s="42"/>
      <c r="Y268" s="42"/>
      <c r="Z268" s="42"/>
      <c r="AA268" s="40" t="str" cm="1">
        <f t="array" ref="AA268">_xlfn.IFS($A$51-A268=$X$17,"&lt;=Top of Module",A268=$X$16,"&lt;=Bottom of Module",A268=0,"&lt;=Bottom of Stone",AND($A$51-A268&lt;&gt;$X$17,A268&lt;&gt;$X$16,A268&lt;&gt;0),"")</f>
        <v/>
      </c>
      <c r="AB268" s="41"/>
      <c r="AC268" s="41"/>
      <c r="AD268" s="41"/>
      <c r="AE268" s="41"/>
      <c r="AF268" s="41"/>
    </row>
    <row r="269" spans="1:32" ht="15" customHeight="1" x14ac:dyDescent="0.25">
      <c r="A269" s="48" cm="1">
        <f t="array" ref="A269">_xlfn.IFS(A268&gt;1,A268-1,A268=1,0,A268=0,-999,A268=-999,0-999)</f>
        <v>-999</v>
      </c>
      <c r="B269" s="48"/>
      <c r="C269" s="48"/>
      <c r="D269" s="48"/>
      <c r="E269" s="47">
        <f t="shared" si="15"/>
        <v>0</v>
      </c>
      <c r="F269" s="47"/>
      <c r="G269" s="47"/>
      <c r="H269" s="42">
        <f t="shared" si="14"/>
        <v>0</v>
      </c>
      <c r="I269" s="42"/>
      <c r="J269" s="42"/>
      <c r="K269" s="42" cm="1">
        <f t="array" ref="K269">IF(A269&gt;=1,_xlfn.IFS($A$51-A269&lt;$X$17,0,AND($A$51-A269&gt;=$X$17,A269&gt;$X$16),$V$7*Computations!$I$3*1/12,A269&lt;=$X$16,0),0)</f>
        <v>0</v>
      </c>
      <c r="L269" s="42"/>
      <c r="M269" s="42"/>
      <c r="N269" s="42"/>
      <c r="O269" s="42" cm="1">
        <f t="array" ref="O269">IF(A269&gt;=1,_xlfn.IFS(AND($A$51-A269&lt;$X$17,$F$15="Excluding Above"),0,AND($A$51-A269&lt;$X$17,$F$15&lt;&gt;"Excluding Above"),Computations!$A$7*Computations!$J$7*1/12,AND($A$51-A269&gt;=$X$17,A269&gt;$X$16),(Computations!$A$7-Computations!$A$3)*Computations!$J$7*1/12,AND(A269&lt;=$X$16,$F$15&lt;&gt;"Excluding Below"),Computations!$A$7*Computations!$J$7*1/12,AND(A269&lt;=$X$16,$F$15="Excluding Below"),0),0)</f>
        <v>0</v>
      </c>
      <c r="P269" s="42"/>
      <c r="Q269" s="42"/>
      <c r="R269" s="42"/>
      <c r="S269" s="42">
        <f t="shared" si="16"/>
        <v>0</v>
      </c>
      <c r="T269" s="42"/>
      <c r="U269" s="42"/>
      <c r="V269" s="42"/>
      <c r="W269" s="42">
        <f t="shared" si="17"/>
        <v>0</v>
      </c>
      <c r="X269" s="42"/>
      <c r="Y269" s="42"/>
      <c r="Z269" s="42"/>
      <c r="AA269" s="40" t="str" cm="1">
        <f t="array" ref="AA269">_xlfn.IFS($A$51-A269=$X$17,"&lt;=Top of Module",A269=$X$16,"&lt;=Bottom of Module",A269=0,"&lt;=Bottom of Stone",AND($A$51-A269&lt;&gt;$X$17,A269&lt;&gt;$X$16,A269&lt;&gt;0),"")</f>
        <v/>
      </c>
      <c r="AB269" s="41"/>
      <c r="AC269" s="41"/>
      <c r="AD269" s="41"/>
      <c r="AE269" s="41"/>
      <c r="AF269" s="41"/>
    </row>
    <row r="270" spans="1:32" ht="15" customHeight="1" x14ac:dyDescent="0.25">
      <c r="A270" s="48" cm="1">
        <f t="array" ref="A270">_xlfn.IFS(A269&gt;1,A269-1,A269=1,0,A269=0,-999,A269=-999,0-999)</f>
        <v>-999</v>
      </c>
      <c r="B270" s="48"/>
      <c r="C270" s="48"/>
      <c r="D270" s="48"/>
      <c r="E270" s="47">
        <f t="shared" si="15"/>
        <v>0</v>
      </c>
      <c r="F270" s="47"/>
      <c r="G270" s="47"/>
      <c r="H270" s="42">
        <f t="shared" si="14"/>
        <v>0</v>
      </c>
      <c r="I270" s="42"/>
      <c r="J270" s="42"/>
      <c r="K270" s="42" cm="1">
        <f t="array" ref="K270">IF(A270&gt;=1,_xlfn.IFS($A$51-A270&lt;$X$17,0,AND($A$51-A270&gt;=$X$17,A270&gt;$X$16),$V$7*Computations!$I$3*1/12,A270&lt;=$X$16,0),0)</f>
        <v>0</v>
      </c>
      <c r="L270" s="42"/>
      <c r="M270" s="42"/>
      <c r="N270" s="42"/>
      <c r="O270" s="42" cm="1">
        <f t="array" ref="O270">IF(A270&gt;=1,_xlfn.IFS(AND($A$51-A270&lt;$X$17,$F$15="Excluding Above"),0,AND($A$51-A270&lt;$X$17,$F$15&lt;&gt;"Excluding Above"),Computations!$A$7*Computations!$J$7*1/12,AND($A$51-A270&gt;=$X$17,A270&gt;$X$16),(Computations!$A$7-Computations!$A$3)*Computations!$J$7*1/12,AND(A270&lt;=$X$16,$F$15&lt;&gt;"Excluding Below"),Computations!$A$7*Computations!$J$7*1/12,AND(A270&lt;=$X$16,$F$15="Excluding Below"),0),0)</f>
        <v>0</v>
      </c>
      <c r="P270" s="42"/>
      <c r="Q270" s="42"/>
      <c r="R270" s="42"/>
      <c r="S270" s="42">
        <f t="shared" si="16"/>
        <v>0</v>
      </c>
      <c r="T270" s="42"/>
      <c r="U270" s="42"/>
      <c r="V270" s="42"/>
      <c r="W270" s="42">
        <f t="shared" si="17"/>
        <v>0</v>
      </c>
      <c r="X270" s="42"/>
      <c r="Y270" s="42"/>
      <c r="Z270" s="42"/>
      <c r="AA270" s="40" t="str" cm="1">
        <f t="array" ref="AA270">_xlfn.IFS($A$51-A270=$X$17,"&lt;=Top of Module",A270=$X$16,"&lt;=Bottom of Module",A270=0,"&lt;=Bottom of Stone",AND($A$51-A270&lt;&gt;$X$17,A270&lt;&gt;$X$16,A270&lt;&gt;0),"")</f>
        <v/>
      </c>
      <c r="AB270" s="41"/>
      <c r="AC270" s="41"/>
      <c r="AD270" s="41"/>
      <c r="AE270" s="41"/>
      <c r="AF270" s="41"/>
    </row>
    <row r="271" spans="1:32" ht="15" customHeight="1" x14ac:dyDescent="0.25">
      <c r="A271" s="48" cm="1">
        <f t="array" ref="A271">_xlfn.IFS(A270&gt;1,A270-1,A270=1,0,A270=0,-999,A270=-999,0-999)</f>
        <v>-999</v>
      </c>
      <c r="B271" s="48"/>
      <c r="C271" s="48"/>
      <c r="D271" s="48"/>
      <c r="E271" s="47">
        <f t="shared" si="15"/>
        <v>0</v>
      </c>
      <c r="F271" s="47"/>
      <c r="G271" s="47"/>
      <c r="H271" s="42">
        <f t="shared" si="14"/>
        <v>0</v>
      </c>
      <c r="I271" s="42"/>
      <c r="J271" s="42"/>
      <c r="K271" s="42" cm="1">
        <f t="array" ref="K271">IF(A271&gt;=1,_xlfn.IFS($A$51-A271&lt;$X$17,0,AND($A$51-A271&gt;=$X$17,A271&gt;$X$16),$V$7*Computations!$I$3*1/12,A271&lt;=$X$16,0),0)</f>
        <v>0</v>
      </c>
      <c r="L271" s="42"/>
      <c r="M271" s="42"/>
      <c r="N271" s="42"/>
      <c r="O271" s="42" cm="1">
        <f t="array" ref="O271">IF(A271&gt;=1,_xlfn.IFS(AND($A$51-A271&lt;$X$17,$F$15="Excluding Above"),0,AND($A$51-A271&lt;$X$17,$F$15&lt;&gt;"Excluding Above"),Computations!$A$7*Computations!$J$7*1/12,AND($A$51-A271&gt;=$X$17,A271&gt;$X$16),(Computations!$A$7-Computations!$A$3)*Computations!$J$7*1/12,AND(A271&lt;=$X$16,$F$15&lt;&gt;"Excluding Below"),Computations!$A$7*Computations!$J$7*1/12,AND(A271&lt;=$X$16,$F$15="Excluding Below"),0),0)</f>
        <v>0</v>
      </c>
      <c r="P271" s="42"/>
      <c r="Q271" s="42"/>
      <c r="R271" s="42"/>
      <c r="S271" s="42">
        <f t="shared" si="16"/>
        <v>0</v>
      </c>
      <c r="T271" s="42"/>
      <c r="U271" s="42"/>
      <c r="V271" s="42"/>
      <c r="W271" s="42">
        <f t="shared" si="17"/>
        <v>0</v>
      </c>
      <c r="X271" s="42"/>
      <c r="Y271" s="42"/>
      <c r="Z271" s="42"/>
      <c r="AA271" s="40" t="str" cm="1">
        <f t="array" ref="AA271">_xlfn.IFS($A$51-A271=$X$17,"&lt;=Top of Module",A271=$X$16,"&lt;=Bottom of Module",A271=0,"&lt;=Bottom of Stone",AND($A$51-A271&lt;&gt;$X$17,A271&lt;&gt;$X$16,A271&lt;&gt;0),"")</f>
        <v/>
      </c>
      <c r="AB271" s="41"/>
      <c r="AC271" s="41"/>
      <c r="AD271" s="41"/>
      <c r="AE271" s="41"/>
      <c r="AF271" s="41"/>
    </row>
    <row r="272" spans="1:32" ht="15" customHeight="1" x14ac:dyDescent="0.25">
      <c r="A272" s="48" cm="1">
        <f t="array" ref="A272">_xlfn.IFS(A271&gt;1,A271-1,A271=1,0,A271=0,-999,A271=-999,0-999)</f>
        <v>-999</v>
      </c>
      <c r="B272" s="48"/>
      <c r="C272" s="48"/>
      <c r="D272" s="48"/>
      <c r="E272" s="47">
        <f t="shared" si="15"/>
        <v>0</v>
      </c>
      <c r="F272" s="47"/>
      <c r="G272" s="47"/>
      <c r="H272" s="42">
        <f t="shared" si="14"/>
        <v>0</v>
      </c>
      <c r="I272" s="42"/>
      <c r="J272" s="42"/>
      <c r="K272" s="42" cm="1">
        <f t="array" ref="K272">IF(A272&gt;=1,_xlfn.IFS($A$51-A272&lt;$X$17,0,AND($A$51-A272&gt;=$X$17,A272&gt;$X$16),$V$7*Computations!$I$3*1/12,A272&lt;=$X$16,0),0)</f>
        <v>0</v>
      </c>
      <c r="L272" s="42"/>
      <c r="M272" s="42"/>
      <c r="N272" s="42"/>
      <c r="O272" s="42" cm="1">
        <f t="array" ref="O272">IF(A272&gt;=1,_xlfn.IFS(AND($A$51-A272&lt;$X$17,$F$15="Excluding Above"),0,AND($A$51-A272&lt;$X$17,$F$15&lt;&gt;"Excluding Above"),Computations!$A$7*Computations!$J$7*1/12,AND($A$51-A272&gt;=$X$17,A272&gt;$X$16),(Computations!$A$7-Computations!$A$3)*Computations!$J$7*1/12,AND(A272&lt;=$X$16,$F$15&lt;&gt;"Excluding Below"),Computations!$A$7*Computations!$J$7*1/12,AND(A272&lt;=$X$16,$F$15="Excluding Below"),0),0)</f>
        <v>0</v>
      </c>
      <c r="P272" s="42"/>
      <c r="Q272" s="42"/>
      <c r="R272" s="42"/>
      <c r="S272" s="42">
        <f t="shared" si="16"/>
        <v>0</v>
      </c>
      <c r="T272" s="42"/>
      <c r="U272" s="42"/>
      <c r="V272" s="42"/>
      <c r="W272" s="42">
        <f t="shared" si="17"/>
        <v>0</v>
      </c>
      <c r="X272" s="42"/>
      <c r="Y272" s="42"/>
      <c r="Z272" s="42"/>
      <c r="AA272" s="40" t="str" cm="1">
        <f t="array" ref="AA272">_xlfn.IFS($A$51-A272=$X$17,"&lt;=Top of Module",A272=$X$16,"&lt;=Bottom of Module",A272=0,"&lt;=Bottom of Stone",AND($A$51-A272&lt;&gt;$X$17,A272&lt;&gt;$X$16,A272&lt;&gt;0),"")</f>
        <v/>
      </c>
      <c r="AB272" s="41"/>
      <c r="AC272" s="41"/>
      <c r="AD272" s="41"/>
      <c r="AE272" s="41"/>
      <c r="AF272" s="41"/>
    </row>
    <row r="273" spans="1:32" ht="15" customHeight="1" x14ac:dyDescent="0.25">
      <c r="A273" s="48" cm="1">
        <f t="array" ref="A273">_xlfn.IFS(A272&gt;1,A272-1,A272=1,0,A272=0,-999,A272=-999,0-999)</f>
        <v>-999</v>
      </c>
      <c r="B273" s="48"/>
      <c r="C273" s="48"/>
      <c r="D273" s="48"/>
      <c r="E273" s="47">
        <f t="shared" si="15"/>
        <v>0</v>
      </c>
      <c r="F273" s="47"/>
      <c r="G273" s="47"/>
      <c r="H273" s="42">
        <f t="shared" si="14"/>
        <v>0</v>
      </c>
      <c r="I273" s="42"/>
      <c r="J273" s="42"/>
      <c r="K273" s="42" cm="1">
        <f t="array" ref="K273">IF(A273&gt;=1,_xlfn.IFS($A$51-A273&lt;$X$17,0,AND($A$51-A273&gt;=$X$17,A273&gt;$X$16),$V$7*Computations!$I$3*1/12,A273&lt;=$X$16,0),0)</f>
        <v>0</v>
      </c>
      <c r="L273" s="42"/>
      <c r="M273" s="42"/>
      <c r="N273" s="42"/>
      <c r="O273" s="42" cm="1">
        <f t="array" ref="O273">IF(A273&gt;=1,_xlfn.IFS(AND($A$51-A273&lt;$X$17,$F$15="Excluding Above"),0,AND($A$51-A273&lt;$X$17,$F$15&lt;&gt;"Excluding Above"),Computations!$A$7*Computations!$J$7*1/12,AND($A$51-A273&gt;=$X$17,A273&gt;$X$16),(Computations!$A$7-Computations!$A$3)*Computations!$J$7*1/12,AND(A273&lt;=$X$16,$F$15&lt;&gt;"Excluding Below"),Computations!$A$7*Computations!$J$7*1/12,AND(A273&lt;=$X$16,$F$15="Excluding Below"),0),0)</f>
        <v>0</v>
      </c>
      <c r="P273" s="42"/>
      <c r="Q273" s="42"/>
      <c r="R273" s="42"/>
      <c r="S273" s="42">
        <f t="shared" si="16"/>
        <v>0</v>
      </c>
      <c r="T273" s="42"/>
      <c r="U273" s="42"/>
      <c r="V273" s="42"/>
      <c r="W273" s="42">
        <f t="shared" si="17"/>
        <v>0</v>
      </c>
      <c r="X273" s="42"/>
      <c r="Y273" s="42"/>
      <c r="Z273" s="42"/>
      <c r="AA273" s="40" t="str" cm="1">
        <f t="array" ref="AA273">_xlfn.IFS($A$51-A273=$X$17,"&lt;=Top of Module",A273=$X$16,"&lt;=Bottom of Module",A273=0,"&lt;=Bottom of Stone",AND($A$51-A273&lt;&gt;$X$17,A273&lt;&gt;$X$16,A273&lt;&gt;0),"")</f>
        <v/>
      </c>
      <c r="AB273" s="41"/>
      <c r="AC273" s="41"/>
      <c r="AD273" s="41"/>
      <c r="AE273" s="41"/>
      <c r="AF273" s="41"/>
    </row>
    <row r="274" spans="1:32" ht="15" customHeight="1" x14ac:dyDescent="0.25">
      <c r="A274" s="48" cm="1">
        <f t="array" ref="A274">_xlfn.IFS(A273&gt;1,A273-1,A273=1,0,A273=0,-999,A273=-999,0-999)</f>
        <v>-999</v>
      </c>
      <c r="B274" s="48"/>
      <c r="C274" s="48"/>
      <c r="D274" s="48"/>
      <c r="E274" s="47">
        <f t="shared" si="15"/>
        <v>0</v>
      </c>
      <c r="F274" s="47"/>
      <c r="G274" s="47"/>
      <c r="H274" s="42">
        <f t="shared" si="14"/>
        <v>0</v>
      </c>
      <c r="I274" s="42"/>
      <c r="J274" s="42"/>
      <c r="K274" s="42" cm="1">
        <f t="array" ref="K274">IF(A274&gt;=1,_xlfn.IFS($A$51-A274&lt;$X$17,0,AND($A$51-A274&gt;=$X$17,A274&gt;$X$16),$V$7*Computations!$I$3*1/12,A274&lt;=$X$16,0),0)</f>
        <v>0</v>
      </c>
      <c r="L274" s="42"/>
      <c r="M274" s="42"/>
      <c r="N274" s="42"/>
      <c r="O274" s="42" cm="1">
        <f t="array" ref="O274">IF(A274&gt;=1,_xlfn.IFS(AND($A$51-A274&lt;$X$17,$F$15="Excluding Above"),0,AND($A$51-A274&lt;$X$17,$F$15&lt;&gt;"Excluding Above"),Computations!$A$7*Computations!$J$7*1/12,AND($A$51-A274&gt;=$X$17,A274&gt;$X$16),(Computations!$A$7-Computations!$A$3)*Computations!$J$7*1/12,AND(A274&lt;=$X$16,$F$15&lt;&gt;"Excluding Below"),Computations!$A$7*Computations!$J$7*1/12,AND(A274&lt;=$X$16,$F$15="Excluding Below"),0),0)</f>
        <v>0</v>
      </c>
      <c r="P274" s="42"/>
      <c r="Q274" s="42"/>
      <c r="R274" s="42"/>
      <c r="S274" s="42">
        <f t="shared" si="16"/>
        <v>0</v>
      </c>
      <c r="T274" s="42"/>
      <c r="U274" s="42"/>
      <c r="V274" s="42"/>
      <c r="W274" s="42">
        <f t="shared" si="17"/>
        <v>0</v>
      </c>
      <c r="X274" s="42"/>
      <c r="Y274" s="42"/>
      <c r="Z274" s="42"/>
      <c r="AA274" s="40" t="str" cm="1">
        <f t="array" ref="AA274">_xlfn.IFS($A$51-A274=$X$17,"&lt;=Top of Module",A274=$X$16,"&lt;=Bottom of Module",A274=0,"&lt;=Bottom of Stone",AND($A$51-A274&lt;&gt;$X$17,A274&lt;&gt;$X$16,A274&lt;&gt;0),"")</f>
        <v/>
      </c>
      <c r="AB274" s="41"/>
      <c r="AC274" s="41"/>
      <c r="AD274" s="41"/>
      <c r="AE274" s="41"/>
      <c r="AF274" s="41"/>
    </row>
    <row r="275" spans="1:32" ht="15" customHeight="1" x14ac:dyDescent="0.25">
      <c r="A275" s="48" cm="1">
        <f t="array" ref="A275">_xlfn.IFS(A274&gt;1,A274-1,A274=1,0,A274=0,-999,A274=-999,0-999)</f>
        <v>-999</v>
      </c>
      <c r="B275" s="48"/>
      <c r="C275" s="48"/>
      <c r="D275" s="48"/>
      <c r="E275" s="47">
        <f t="shared" si="15"/>
        <v>0</v>
      </c>
      <c r="F275" s="47"/>
      <c r="G275" s="47"/>
      <c r="H275" s="42">
        <f t="shared" si="14"/>
        <v>0</v>
      </c>
      <c r="I275" s="42"/>
      <c r="J275" s="42"/>
      <c r="K275" s="42" cm="1">
        <f t="array" ref="K275">IF(A275&gt;=1,_xlfn.IFS($A$51-A275&lt;$X$17,0,AND($A$51-A275&gt;=$X$17,A275&gt;$X$16),$V$7*Computations!$I$3*1/12,A275&lt;=$X$16,0),0)</f>
        <v>0</v>
      </c>
      <c r="L275" s="42"/>
      <c r="M275" s="42"/>
      <c r="N275" s="42"/>
      <c r="O275" s="42" cm="1">
        <f t="array" ref="O275">IF(A275&gt;=1,_xlfn.IFS(AND($A$51-A275&lt;$X$17,$F$15="Excluding Above"),0,AND($A$51-A275&lt;$X$17,$F$15&lt;&gt;"Excluding Above"),Computations!$A$7*Computations!$J$7*1/12,AND($A$51-A275&gt;=$X$17,A275&gt;$X$16),(Computations!$A$7-Computations!$A$3)*Computations!$J$7*1/12,AND(A275&lt;=$X$16,$F$15&lt;&gt;"Excluding Below"),Computations!$A$7*Computations!$J$7*1/12,AND(A275&lt;=$X$16,$F$15="Excluding Below"),0),0)</f>
        <v>0</v>
      </c>
      <c r="P275" s="42"/>
      <c r="Q275" s="42"/>
      <c r="R275" s="42"/>
      <c r="S275" s="42">
        <f t="shared" si="16"/>
        <v>0</v>
      </c>
      <c r="T275" s="42"/>
      <c r="U275" s="42"/>
      <c r="V275" s="42"/>
      <c r="W275" s="42">
        <f t="shared" si="17"/>
        <v>0</v>
      </c>
      <c r="X275" s="42"/>
      <c r="Y275" s="42"/>
      <c r="Z275" s="42"/>
      <c r="AA275" s="40" t="str" cm="1">
        <f t="array" ref="AA275">_xlfn.IFS($A$51-A275=$X$17,"&lt;=Top of Module",A275=$X$16,"&lt;=Bottom of Module",A275=0,"&lt;=Bottom of Stone",AND($A$51-A275&lt;&gt;$X$17,A275&lt;&gt;$X$16,A275&lt;&gt;0),"")</f>
        <v/>
      </c>
      <c r="AB275" s="41"/>
      <c r="AC275" s="41"/>
      <c r="AD275" s="41"/>
      <c r="AE275" s="41"/>
      <c r="AF275" s="41"/>
    </row>
    <row r="276" spans="1:32" ht="15" customHeight="1" x14ac:dyDescent="0.25">
      <c r="A276" s="48" cm="1">
        <f t="array" ref="A276">_xlfn.IFS(A275&gt;1,A275-1,A275=1,0,A275=0,-999,A275=-999,0-999)</f>
        <v>-999</v>
      </c>
      <c r="B276" s="48"/>
      <c r="C276" s="48"/>
      <c r="D276" s="48"/>
      <c r="E276" s="47">
        <f t="shared" si="15"/>
        <v>0</v>
      </c>
      <c r="F276" s="47"/>
      <c r="G276" s="47"/>
      <c r="H276" s="42">
        <f t="shared" si="14"/>
        <v>0</v>
      </c>
      <c r="I276" s="42"/>
      <c r="J276" s="42"/>
      <c r="K276" s="42" cm="1">
        <f t="array" ref="K276">IF(A276&gt;=1,_xlfn.IFS($A$51-A276&lt;$X$17,0,AND($A$51-A276&gt;=$X$17,A276&gt;$X$16),$V$7*Computations!$I$3*1/12,A276&lt;=$X$16,0),0)</f>
        <v>0</v>
      </c>
      <c r="L276" s="42"/>
      <c r="M276" s="42"/>
      <c r="N276" s="42"/>
      <c r="O276" s="42" cm="1">
        <f t="array" ref="O276">IF(A276&gt;=1,_xlfn.IFS(AND($A$51-A276&lt;$X$17,$F$15="Excluding Above"),0,AND($A$51-A276&lt;$X$17,$F$15&lt;&gt;"Excluding Above"),Computations!$A$7*Computations!$J$7*1/12,AND($A$51-A276&gt;=$X$17,A276&gt;$X$16),(Computations!$A$7-Computations!$A$3)*Computations!$J$7*1/12,AND(A276&lt;=$X$16,$F$15&lt;&gt;"Excluding Below"),Computations!$A$7*Computations!$J$7*1/12,AND(A276&lt;=$X$16,$F$15="Excluding Below"),0),0)</f>
        <v>0</v>
      </c>
      <c r="P276" s="42"/>
      <c r="Q276" s="42"/>
      <c r="R276" s="42"/>
      <c r="S276" s="42">
        <f t="shared" si="16"/>
        <v>0</v>
      </c>
      <c r="T276" s="42"/>
      <c r="U276" s="42"/>
      <c r="V276" s="42"/>
      <c r="W276" s="42">
        <f t="shared" si="17"/>
        <v>0</v>
      </c>
      <c r="X276" s="42"/>
      <c r="Y276" s="42"/>
      <c r="Z276" s="42"/>
      <c r="AA276" s="40" t="str" cm="1">
        <f t="array" ref="AA276">_xlfn.IFS($A$51-A276=$X$17,"&lt;=Top of Module",A276=$X$16,"&lt;=Bottom of Module",A276=0,"&lt;=Bottom of Stone",AND($A$51-A276&lt;&gt;$X$17,A276&lt;&gt;$X$16,A276&lt;&gt;0),"")</f>
        <v/>
      </c>
      <c r="AB276" s="41"/>
      <c r="AC276" s="41"/>
      <c r="AD276" s="41"/>
      <c r="AE276" s="41"/>
      <c r="AF276" s="41"/>
    </row>
    <row r="277" spans="1:32" ht="15" customHeight="1" x14ac:dyDescent="0.25">
      <c r="A277" s="48" cm="1">
        <f t="array" ref="A277">_xlfn.IFS(A276&gt;1,A276-1,A276=1,0,A276=0,-999,A276=-999,0-999)</f>
        <v>-999</v>
      </c>
      <c r="B277" s="48"/>
      <c r="C277" s="48"/>
      <c r="D277" s="48"/>
      <c r="E277" s="47">
        <f t="shared" si="15"/>
        <v>0</v>
      </c>
      <c r="F277" s="47"/>
      <c r="G277" s="47"/>
      <c r="H277" s="42">
        <f t="shared" si="14"/>
        <v>0</v>
      </c>
      <c r="I277" s="42"/>
      <c r="J277" s="42"/>
      <c r="K277" s="42" cm="1">
        <f t="array" ref="K277">IF(A277&gt;=1,_xlfn.IFS($A$51-A277&lt;$X$17,0,AND($A$51-A277&gt;=$X$17,A277&gt;$X$16),$V$7*Computations!$I$3*1/12,A277&lt;=$X$16,0),0)</f>
        <v>0</v>
      </c>
      <c r="L277" s="42"/>
      <c r="M277" s="42"/>
      <c r="N277" s="42"/>
      <c r="O277" s="42" cm="1">
        <f t="array" ref="O277">IF(A277&gt;=1,_xlfn.IFS(AND($A$51-A277&lt;$X$17,$F$15="Excluding Above"),0,AND($A$51-A277&lt;$X$17,$F$15&lt;&gt;"Excluding Above"),Computations!$A$7*Computations!$J$7*1/12,AND($A$51-A277&gt;=$X$17,A277&gt;$X$16),(Computations!$A$7-Computations!$A$3)*Computations!$J$7*1/12,AND(A277&lt;=$X$16,$F$15&lt;&gt;"Excluding Below"),Computations!$A$7*Computations!$J$7*1/12,AND(A277&lt;=$X$16,$F$15="Excluding Below"),0),0)</f>
        <v>0</v>
      </c>
      <c r="P277" s="42"/>
      <c r="Q277" s="42"/>
      <c r="R277" s="42"/>
      <c r="S277" s="42">
        <f t="shared" si="16"/>
        <v>0</v>
      </c>
      <c r="T277" s="42"/>
      <c r="U277" s="42"/>
      <c r="V277" s="42"/>
      <c r="W277" s="42">
        <f t="shared" si="17"/>
        <v>0</v>
      </c>
      <c r="X277" s="42"/>
      <c r="Y277" s="42"/>
      <c r="Z277" s="42"/>
      <c r="AA277" s="40" t="str" cm="1">
        <f t="array" ref="AA277">_xlfn.IFS($A$51-A277=$X$17,"&lt;=Top of Module",A277=$X$16,"&lt;=Bottom of Module",A277=0,"&lt;=Bottom of Stone",AND($A$51-A277&lt;&gt;$X$17,A277&lt;&gt;$X$16,A277&lt;&gt;0),"")</f>
        <v/>
      </c>
      <c r="AB277" s="41"/>
      <c r="AC277" s="41"/>
      <c r="AD277" s="41"/>
      <c r="AE277" s="41"/>
      <c r="AF277" s="41"/>
    </row>
    <row r="278" spans="1:32" ht="15" customHeight="1" x14ac:dyDescent="0.25">
      <c r="A278" s="48" cm="1">
        <f t="array" ref="A278">_xlfn.IFS(A277&gt;1,A277-1,A277=1,0,A277=0,-999,A277=-999,0-999)</f>
        <v>-999</v>
      </c>
      <c r="B278" s="48"/>
      <c r="C278" s="48"/>
      <c r="D278" s="48"/>
      <c r="E278" s="47">
        <f t="shared" si="15"/>
        <v>0</v>
      </c>
      <c r="F278" s="47"/>
      <c r="G278" s="47"/>
      <c r="H278" s="42">
        <f t="shared" si="14"/>
        <v>0</v>
      </c>
      <c r="I278" s="42"/>
      <c r="J278" s="42"/>
      <c r="K278" s="42" cm="1">
        <f t="array" ref="K278">IF(A278&gt;=1,_xlfn.IFS($A$51-A278&lt;$X$17,0,AND($A$51-A278&gt;=$X$17,A278&gt;$X$16),$V$7*Computations!$I$3*1/12,A278&lt;=$X$16,0),0)</f>
        <v>0</v>
      </c>
      <c r="L278" s="42"/>
      <c r="M278" s="42"/>
      <c r="N278" s="42"/>
      <c r="O278" s="42" cm="1">
        <f t="array" ref="O278">IF(A278&gt;=1,_xlfn.IFS(AND($A$51-A278&lt;$X$17,$F$15="Excluding Above"),0,AND($A$51-A278&lt;$X$17,$F$15&lt;&gt;"Excluding Above"),Computations!$A$7*Computations!$J$7*1/12,AND($A$51-A278&gt;=$X$17,A278&gt;$X$16),(Computations!$A$7-Computations!$A$3)*Computations!$J$7*1/12,AND(A278&lt;=$X$16,$F$15&lt;&gt;"Excluding Below"),Computations!$A$7*Computations!$J$7*1/12,AND(A278&lt;=$X$16,$F$15="Excluding Below"),0),0)</f>
        <v>0</v>
      </c>
      <c r="P278" s="42"/>
      <c r="Q278" s="42"/>
      <c r="R278" s="42"/>
      <c r="S278" s="42">
        <f t="shared" si="16"/>
        <v>0</v>
      </c>
      <c r="T278" s="42"/>
      <c r="U278" s="42"/>
      <c r="V278" s="42"/>
      <c r="W278" s="42">
        <f t="shared" si="17"/>
        <v>0</v>
      </c>
      <c r="X278" s="42"/>
      <c r="Y278" s="42"/>
      <c r="Z278" s="42"/>
      <c r="AA278" s="40" t="str" cm="1">
        <f t="array" ref="AA278">_xlfn.IFS($A$51-A278=$X$17,"&lt;=Top of Module",A278=$X$16,"&lt;=Bottom of Module",A278=0,"&lt;=Bottom of Stone",AND($A$51-A278&lt;&gt;$X$17,A278&lt;&gt;$X$16,A278&lt;&gt;0),"")</f>
        <v/>
      </c>
      <c r="AB278" s="41"/>
      <c r="AC278" s="41"/>
      <c r="AD278" s="41"/>
      <c r="AE278" s="41"/>
      <c r="AF278" s="41"/>
    </row>
    <row r="279" spans="1:32" ht="15" customHeight="1" x14ac:dyDescent="0.25">
      <c r="A279" s="48" cm="1">
        <f t="array" ref="A279">_xlfn.IFS(A278&gt;1,A278-1,A278=1,0,A278=0,-999,A278=-999,0-999)</f>
        <v>-999</v>
      </c>
      <c r="B279" s="48"/>
      <c r="C279" s="48"/>
      <c r="D279" s="48"/>
      <c r="E279" s="47">
        <f t="shared" si="15"/>
        <v>0</v>
      </c>
      <c r="F279" s="47"/>
      <c r="G279" s="47"/>
      <c r="H279" s="42">
        <f t="shared" si="14"/>
        <v>0</v>
      </c>
      <c r="I279" s="42"/>
      <c r="J279" s="42"/>
      <c r="K279" s="42" cm="1">
        <f t="array" ref="K279">IF(A279&gt;=1,_xlfn.IFS($A$51-A279&lt;$X$17,0,AND($A$51-A279&gt;=$X$17,A279&gt;$X$16),$V$7*Computations!$I$3*1/12,A279&lt;=$X$16,0),0)</f>
        <v>0</v>
      </c>
      <c r="L279" s="42"/>
      <c r="M279" s="42"/>
      <c r="N279" s="42"/>
      <c r="O279" s="42" cm="1">
        <f t="array" ref="O279">IF(A279&gt;=1,_xlfn.IFS(AND($A$51-A279&lt;$X$17,$F$15="Excluding Above"),0,AND($A$51-A279&lt;$X$17,$F$15&lt;&gt;"Excluding Above"),Computations!$A$7*Computations!$J$7*1/12,AND($A$51-A279&gt;=$X$17,A279&gt;$X$16),(Computations!$A$7-Computations!$A$3)*Computations!$J$7*1/12,AND(A279&lt;=$X$16,$F$15&lt;&gt;"Excluding Below"),Computations!$A$7*Computations!$J$7*1/12,AND(A279&lt;=$X$16,$F$15="Excluding Below"),0),0)</f>
        <v>0</v>
      </c>
      <c r="P279" s="42"/>
      <c r="Q279" s="42"/>
      <c r="R279" s="42"/>
      <c r="S279" s="42">
        <f t="shared" si="16"/>
        <v>0</v>
      </c>
      <c r="T279" s="42"/>
      <c r="U279" s="42"/>
      <c r="V279" s="42"/>
      <c r="W279" s="42">
        <f t="shared" si="17"/>
        <v>0</v>
      </c>
      <c r="X279" s="42"/>
      <c r="Y279" s="42"/>
      <c r="Z279" s="42"/>
      <c r="AA279" s="40" t="str" cm="1">
        <f t="array" ref="AA279">_xlfn.IFS($A$51-A279=$X$17,"&lt;=Top of Module",A279=$X$16,"&lt;=Bottom of Module",A279=0,"&lt;=Bottom of Stone",AND($A$51-A279&lt;&gt;$X$17,A279&lt;&gt;$X$16,A279&lt;&gt;0),"")</f>
        <v/>
      </c>
      <c r="AB279" s="41"/>
      <c r="AC279" s="41"/>
      <c r="AD279" s="41"/>
      <c r="AE279" s="41"/>
      <c r="AF279" s="41"/>
    </row>
    <row r="280" spans="1:32" ht="15" customHeight="1" x14ac:dyDescent="0.25">
      <c r="A280" s="48" cm="1">
        <f t="array" ref="A280">_xlfn.IFS(A279&gt;1,A279-1,A279=1,0,A279=0,-999,A279=-999,0-999)</f>
        <v>-999</v>
      </c>
      <c r="B280" s="48"/>
      <c r="C280" s="48"/>
      <c r="D280" s="48"/>
      <c r="E280" s="47">
        <f t="shared" si="15"/>
        <v>0</v>
      </c>
      <c r="F280" s="47"/>
      <c r="G280" s="47"/>
      <c r="H280" s="42">
        <f t="shared" si="14"/>
        <v>0</v>
      </c>
      <c r="I280" s="42"/>
      <c r="J280" s="42"/>
      <c r="K280" s="42" cm="1">
        <f t="array" ref="K280">IF(A280&gt;=1,_xlfn.IFS($A$51-A280&lt;$X$17,0,AND($A$51-A280&gt;=$X$17,A280&gt;$X$16),$V$7*Computations!$I$3*1/12,A280&lt;=$X$16,0),0)</f>
        <v>0</v>
      </c>
      <c r="L280" s="42"/>
      <c r="M280" s="42"/>
      <c r="N280" s="42"/>
      <c r="O280" s="42" cm="1">
        <f t="array" ref="O280">IF(A280&gt;=1,_xlfn.IFS(AND($A$51-A280&lt;$X$17,$F$15="Excluding Above"),0,AND($A$51-A280&lt;$X$17,$F$15&lt;&gt;"Excluding Above"),Computations!$A$7*Computations!$J$7*1/12,AND($A$51-A280&gt;=$X$17,A280&gt;$X$16),(Computations!$A$7-Computations!$A$3)*Computations!$J$7*1/12,AND(A280&lt;=$X$16,$F$15&lt;&gt;"Excluding Below"),Computations!$A$7*Computations!$J$7*1/12,AND(A280&lt;=$X$16,$F$15="Excluding Below"),0),0)</f>
        <v>0</v>
      </c>
      <c r="P280" s="42"/>
      <c r="Q280" s="42"/>
      <c r="R280" s="42"/>
      <c r="S280" s="42">
        <f t="shared" si="16"/>
        <v>0</v>
      </c>
      <c r="T280" s="42"/>
      <c r="U280" s="42"/>
      <c r="V280" s="42"/>
      <c r="W280" s="42">
        <f t="shared" si="17"/>
        <v>0</v>
      </c>
      <c r="X280" s="42"/>
      <c r="Y280" s="42"/>
      <c r="Z280" s="42"/>
      <c r="AA280" s="40" t="str" cm="1">
        <f t="array" ref="AA280">_xlfn.IFS($A$51-A280=$X$17,"&lt;=Top of Module",A280=$X$16,"&lt;=Bottom of Module",A280=0,"&lt;=Bottom of Stone",AND($A$51-A280&lt;&gt;$X$17,A280&lt;&gt;$X$16,A280&lt;&gt;0),"")</f>
        <v/>
      </c>
      <c r="AB280" s="41"/>
      <c r="AC280" s="41"/>
      <c r="AD280" s="41"/>
      <c r="AE280" s="41"/>
      <c r="AF280" s="41"/>
    </row>
    <row r="281" spans="1:32" ht="15" customHeight="1" x14ac:dyDescent="0.25">
      <c r="A281" s="48" cm="1">
        <f t="array" ref="A281">_xlfn.IFS(A280&gt;1,A280-1,A280=1,0,A280=0,-999,A280=-999,0-999)</f>
        <v>-999</v>
      </c>
      <c r="B281" s="48"/>
      <c r="C281" s="48"/>
      <c r="D281" s="48"/>
      <c r="E281" s="47">
        <f t="shared" si="15"/>
        <v>0</v>
      </c>
      <c r="F281" s="47"/>
      <c r="G281" s="47"/>
      <c r="H281" s="42">
        <f t="shared" si="14"/>
        <v>0</v>
      </c>
      <c r="I281" s="42"/>
      <c r="J281" s="42"/>
      <c r="K281" s="42" cm="1">
        <f t="array" ref="K281">IF(A281&gt;=1,_xlfn.IFS($A$51-A281&lt;$X$17,0,AND($A$51-A281&gt;=$X$17,A281&gt;$X$16),$V$7*Computations!$I$3*1/12,A281&lt;=$X$16,0),0)</f>
        <v>0</v>
      </c>
      <c r="L281" s="42"/>
      <c r="M281" s="42"/>
      <c r="N281" s="42"/>
      <c r="O281" s="42" cm="1">
        <f t="array" ref="O281">IF(A281&gt;=1,_xlfn.IFS(AND($A$51-A281&lt;$X$17,$F$15="Excluding Above"),0,AND($A$51-A281&lt;$X$17,$F$15&lt;&gt;"Excluding Above"),Computations!$A$7*Computations!$J$7*1/12,AND($A$51-A281&gt;=$X$17,A281&gt;$X$16),(Computations!$A$7-Computations!$A$3)*Computations!$J$7*1/12,AND(A281&lt;=$X$16,$F$15&lt;&gt;"Excluding Below"),Computations!$A$7*Computations!$J$7*1/12,AND(A281&lt;=$X$16,$F$15="Excluding Below"),0),0)</f>
        <v>0</v>
      </c>
      <c r="P281" s="42"/>
      <c r="Q281" s="42"/>
      <c r="R281" s="42"/>
      <c r="S281" s="42">
        <f t="shared" si="16"/>
        <v>0</v>
      </c>
      <c r="T281" s="42"/>
      <c r="U281" s="42"/>
      <c r="V281" s="42"/>
      <c r="W281" s="42">
        <f t="shared" si="17"/>
        <v>0</v>
      </c>
      <c r="X281" s="42"/>
      <c r="Y281" s="42"/>
      <c r="Z281" s="42"/>
      <c r="AA281" s="40" t="str" cm="1">
        <f t="array" ref="AA281">_xlfn.IFS($A$51-A281=$X$17,"&lt;=Top of Module",A281=$X$16,"&lt;=Bottom of Module",A281=0,"&lt;=Bottom of Stone",AND($A$51-A281&lt;&gt;$X$17,A281&lt;&gt;$X$16,A281&lt;&gt;0),"")</f>
        <v/>
      </c>
      <c r="AB281" s="41"/>
      <c r="AC281" s="41"/>
      <c r="AD281" s="41"/>
      <c r="AE281" s="41"/>
      <c r="AF281" s="41"/>
    </row>
    <row r="282" spans="1:32" ht="15" customHeight="1" x14ac:dyDescent="0.25">
      <c r="A282" s="48" cm="1">
        <f t="array" ref="A282">_xlfn.IFS(A281&gt;1,A281-1,A281=1,0,A281=0,-999,A281=-999,0-999)</f>
        <v>-999</v>
      </c>
      <c r="B282" s="48"/>
      <c r="C282" s="48"/>
      <c r="D282" s="48"/>
      <c r="E282" s="47">
        <f t="shared" si="15"/>
        <v>0</v>
      </c>
      <c r="F282" s="47"/>
      <c r="G282" s="47"/>
      <c r="H282" s="42">
        <f t="shared" si="14"/>
        <v>0</v>
      </c>
      <c r="I282" s="42"/>
      <c r="J282" s="42"/>
      <c r="K282" s="42" cm="1">
        <f t="array" ref="K282">IF(A282&gt;=1,_xlfn.IFS($A$51-A282&lt;$X$17,0,AND($A$51-A282&gt;=$X$17,A282&gt;$X$16),$V$7*Computations!$I$3*1/12,A282&lt;=$X$16,0),0)</f>
        <v>0</v>
      </c>
      <c r="L282" s="42"/>
      <c r="M282" s="42"/>
      <c r="N282" s="42"/>
      <c r="O282" s="42" cm="1">
        <f t="array" ref="O282">IF(A282&gt;=1,_xlfn.IFS(AND($A$51-A282&lt;$X$17,$F$15="Excluding Above"),0,AND($A$51-A282&lt;$X$17,$F$15&lt;&gt;"Excluding Above"),Computations!$A$7*Computations!$J$7*1/12,AND($A$51-A282&gt;=$X$17,A282&gt;$X$16),(Computations!$A$7-Computations!$A$3)*Computations!$J$7*1/12,AND(A282&lt;=$X$16,$F$15&lt;&gt;"Excluding Below"),Computations!$A$7*Computations!$J$7*1/12,AND(A282&lt;=$X$16,$F$15="Excluding Below"),0),0)</f>
        <v>0</v>
      </c>
      <c r="P282" s="42"/>
      <c r="Q282" s="42"/>
      <c r="R282" s="42"/>
      <c r="S282" s="42">
        <f t="shared" si="16"/>
        <v>0</v>
      </c>
      <c r="T282" s="42"/>
      <c r="U282" s="42"/>
      <c r="V282" s="42"/>
      <c r="W282" s="42">
        <f t="shared" si="17"/>
        <v>0</v>
      </c>
      <c r="X282" s="42"/>
      <c r="Y282" s="42"/>
      <c r="Z282" s="42"/>
      <c r="AA282" s="40" t="str" cm="1">
        <f t="array" ref="AA282">_xlfn.IFS($A$51-A282=$X$17,"&lt;=Top of Module",A282=$X$16,"&lt;=Bottom of Module",A282=0,"&lt;=Bottom of Stone",AND($A$51-A282&lt;&gt;$X$17,A282&lt;&gt;$X$16,A282&lt;&gt;0),"")</f>
        <v/>
      </c>
      <c r="AB282" s="41"/>
      <c r="AC282" s="41"/>
      <c r="AD282" s="41"/>
      <c r="AE282" s="41"/>
      <c r="AF282" s="41"/>
    </row>
    <row r="283" spans="1:32" ht="15" customHeight="1" x14ac:dyDescent="0.25">
      <c r="A283" s="48" cm="1">
        <f t="array" ref="A283">_xlfn.IFS(A282&gt;1,A282-1,A282=1,0,A282=0,-999,A282=-999,0-999)</f>
        <v>-999</v>
      </c>
      <c r="B283" s="48"/>
      <c r="C283" s="48"/>
      <c r="D283" s="48"/>
      <c r="E283" s="47">
        <f t="shared" si="15"/>
        <v>0</v>
      </c>
      <c r="F283" s="47"/>
      <c r="G283" s="47"/>
      <c r="H283" s="42">
        <f t="shared" si="14"/>
        <v>0</v>
      </c>
      <c r="I283" s="42"/>
      <c r="J283" s="42"/>
      <c r="K283" s="42" cm="1">
        <f t="array" ref="K283">IF(A283&gt;=1,_xlfn.IFS($A$51-A283&lt;$X$17,0,AND($A$51-A283&gt;=$X$17,A283&gt;$X$16),$V$7*Computations!$I$3*1/12,A283&lt;=$X$16,0),0)</f>
        <v>0</v>
      </c>
      <c r="L283" s="42"/>
      <c r="M283" s="42"/>
      <c r="N283" s="42"/>
      <c r="O283" s="42" cm="1">
        <f t="array" ref="O283">IF(A283&gt;=1,_xlfn.IFS(AND($A$51-A283&lt;$X$17,$F$15="Excluding Above"),0,AND($A$51-A283&lt;$X$17,$F$15&lt;&gt;"Excluding Above"),Computations!$A$7*Computations!$J$7*1/12,AND($A$51-A283&gt;=$X$17,A283&gt;$X$16),(Computations!$A$7-Computations!$A$3)*Computations!$J$7*1/12,AND(A283&lt;=$X$16,$F$15&lt;&gt;"Excluding Below"),Computations!$A$7*Computations!$J$7*1/12,AND(A283&lt;=$X$16,$F$15="Excluding Below"),0),0)</f>
        <v>0</v>
      </c>
      <c r="P283" s="42"/>
      <c r="Q283" s="42"/>
      <c r="R283" s="42"/>
      <c r="S283" s="42">
        <f t="shared" si="16"/>
        <v>0</v>
      </c>
      <c r="T283" s="42"/>
      <c r="U283" s="42"/>
      <c r="V283" s="42"/>
      <c r="W283" s="42">
        <f t="shared" si="17"/>
        <v>0</v>
      </c>
      <c r="X283" s="42"/>
      <c r="Y283" s="42"/>
      <c r="Z283" s="42"/>
      <c r="AA283" s="40" t="str" cm="1">
        <f t="array" ref="AA283">_xlfn.IFS($A$51-A283=$X$17,"&lt;=Top of Module",A283=$X$16,"&lt;=Bottom of Module",A283=0,"&lt;=Bottom of Stone",AND($A$51-A283&lt;&gt;$X$17,A283&lt;&gt;$X$16,A283&lt;&gt;0),"")</f>
        <v/>
      </c>
      <c r="AB283" s="41"/>
      <c r="AC283" s="41"/>
      <c r="AD283" s="41"/>
      <c r="AE283" s="41"/>
      <c r="AF283" s="41"/>
    </row>
    <row r="284" spans="1:32" ht="15" customHeight="1" x14ac:dyDescent="0.25">
      <c r="A284" s="48" cm="1">
        <f t="array" ref="A284">_xlfn.IFS(A283&gt;1,A283-1,A283=1,0,A283=0,-999,A283=-999,0-999)</f>
        <v>-999</v>
      </c>
      <c r="B284" s="48"/>
      <c r="C284" s="48"/>
      <c r="D284" s="48"/>
      <c r="E284" s="47">
        <f t="shared" si="15"/>
        <v>0</v>
      </c>
      <c r="F284" s="47"/>
      <c r="G284" s="47"/>
      <c r="H284" s="42">
        <f t="shared" si="14"/>
        <v>0</v>
      </c>
      <c r="I284" s="42"/>
      <c r="J284" s="42"/>
      <c r="K284" s="42" cm="1">
        <f t="array" ref="K284">IF(A284&gt;=1,_xlfn.IFS($A$51-A284&lt;$X$17,0,AND($A$51-A284&gt;=$X$17,A284&gt;$X$16),$V$7*Computations!$I$3*1/12,A284&lt;=$X$16,0),0)</f>
        <v>0</v>
      </c>
      <c r="L284" s="42"/>
      <c r="M284" s="42"/>
      <c r="N284" s="42"/>
      <c r="O284" s="42" cm="1">
        <f t="array" ref="O284">IF(A284&gt;=1,_xlfn.IFS(AND($A$51-A284&lt;$X$17,$F$15="Excluding Above"),0,AND($A$51-A284&lt;$X$17,$F$15&lt;&gt;"Excluding Above"),Computations!$A$7*Computations!$J$7*1/12,AND($A$51-A284&gt;=$X$17,A284&gt;$X$16),(Computations!$A$7-Computations!$A$3)*Computations!$J$7*1/12,AND(A284&lt;=$X$16,$F$15&lt;&gt;"Excluding Below"),Computations!$A$7*Computations!$J$7*1/12,AND(A284&lt;=$X$16,$F$15="Excluding Below"),0),0)</f>
        <v>0</v>
      </c>
      <c r="P284" s="42"/>
      <c r="Q284" s="42"/>
      <c r="R284" s="42"/>
      <c r="S284" s="42">
        <f t="shared" si="16"/>
        <v>0</v>
      </c>
      <c r="T284" s="42"/>
      <c r="U284" s="42"/>
      <c r="V284" s="42"/>
      <c r="W284" s="42">
        <f t="shared" si="17"/>
        <v>0</v>
      </c>
      <c r="X284" s="42"/>
      <c r="Y284" s="42"/>
      <c r="Z284" s="42"/>
      <c r="AA284" s="40" t="str" cm="1">
        <f t="array" ref="AA284">_xlfn.IFS($A$51-A284=$X$17,"&lt;=Top of Module",A284=$X$16,"&lt;=Bottom of Module",A284=0,"&lt;=Bottom of Stone",AND($A$51-A284&lt;&gt;$X$17,A284&lt;&gt;$X$16,A284&lt;&gt;0),"")</f>
        <v/>
      </c>
      <c r="AB284" s="41"/>
      <c r="AC284" s="41"/>
      <c r="AD284" s="41"/>
      <c r="AE284" s="41"/>
      <c r="AF284" s="41"/>
    </row>
    <row r="285" spans="1:32" ht="15" customHeight="1" x14ac:dyDescent="0.25">
      <c r="A285" s="48" cm="1">
        <f t="array" ref="A285">_xlfn.IFS(A284&gt;1,A284-1,A284=1,0,A284=0,-999,A284=-999,0-999)</f>
        <v>-999</v>
      </c>
      <c r="B285" s="48"/>
      <c r="C285" s="48"/>
      <c r="D285" s="48"/>
      <c r="E285" s="47">
        <f t="shared" si="15"/>
        <v>0</v>
      </c>
      <c r="F285" s="47"/>
      <c r="G285" s="47"/>
      <c r="H285" s="42">
        <f t="shared" si="14"/>
        <v>0</v>
      </c>
      <c r="I285" s="42"/>
      <c r="J285" s="42"/>
      <c r="K285" s="42" cm="1">
        <f t="array" ref="K285">IF(A285&gt;=1,_xlfn.IFS($A$51-A285&lt;$X$17,0,AND($A$51-A285&gt;=$X$17,A285&gt;$X$16),$V$7*Computations!$I$3*1/12,A285&lt;=$X$16,0),0)</f>
        <v>0</v>
      </c>
      <c r="L285" s="42"/>
      <c r="M285" s="42"/>
      <c r="N285" s="42"/>
      <c r="O285" s="42" cm="1">
        <f t="array" ref="O285">IF(A285&gt;=1,_xlfn.IFS(AND($A$51-A285&lt;$X$17,$F$15="Excluding Above"),0,AND($A$51-A285&lt;$X$17,$F$15&lt;&gt;"Excluding Above"),Computations!$A$7*Computations!$J$7*1/12,AND($A$51-A285&gt;=$X$17,A285&gt;$X$16),(Computations!$A$7-Computations!$A$3)*Computations!$J$7*1/12,AND(A285&lt;=$X$16,$F$15&lt;&gt;"Excluding Below"),Computations!$A$7*Computations!$J$7*1/12,AND(A285&lt;=$X$16,$F$15="Excluding Below"),0),0)</f>
        <v>0</v>
      </c>
      <c r="P285" s="42"/>
      <c r="Q285" s="42"/>
      <c r="R285" s="42"/>
      <c r="S285" s="42">
        <f t="shared" si="16"/>
        <v>0</v>
      </c>
      <c r="T285" s="42"/>
      <c r="U285" s="42"/>
      <c r="V285" s="42"/>
      <c r="W285" s="42">
        <f t="shared" si="17"/>
        <v>0</v>
      </c>
      <c r="X285" s="42"/>
      <c r="Y285" s="42"/>
      <c r="Z285" s="42"/>
      <c r="AA285" s="40" t="str" cm="1">
        <f t="array" ref="AA285">_xlfn.IFS($A$51-A285=$X$17,"&lt;=Top of Module",A285=$X$16,"&lt;=Bottom of Module",A285=0,"&lt;=Bottom of Stone",AND($A$51-A285&lt;&gt;$X$17,A285&lt;&gt;$X$16,A285&lt;&gt;0),"")</f>
        <v/>
      </c>
      <c r="AB285" s="41"/>
      <c r="AC285" s="41"/>
      <c r="AD285" s="41"/>
      <c r="AE285" s="41"/>
      <c r="AF285" s="41"/>
    </row>
    <row r="286" spans="1:32" ht="15" customHeight="1" x14ac:dyDescent="0.25">
      <c r="A286" s="48" cm="1">
        <f t="array" ref="A286">_xlfn.IFS(A285&gt;1,A285-1,A285=1,0,A285=0,-999,A285=-999,0-999)</f>
        <v>-999</v>
      </c>
      <c r="B286" s="48"/>
      <c r="C286" s="48"/>
      <c r="D286" s="48"/>
      <c r="E286" s="47">
        <f t="shared" si="15"/>
        <v>0</v>
      </c>
      <c r="F286" s="47"/>
      <c r="G286" s="47"/>
      <c r="H286" s="42">
        <f t="shared" si="14"/>
        <v>0</v>
      </c>
      <c r="I286" s="42"/>
      <c r="J286" s="42"/>
      <c r="K286" s="42" cm="1">
        <f t="array" ref="K286">IF(A286&gt;=1,_xlfn.IFS($A$51-A286&lt;$X$17,0,AND($A$51-A286&gt;=$X$17,A286&gt;$X$16),$V$7*Computations!$I$3*1/12,A286&lt;=$X$16,0),0)</f>
        <v>0</v>
      </c>
      <c r="L286" s="42"/>
      <c r="M286" s="42"/>
      <c r="N286" s="42"/>
      <c r="O286" s="42" cm="1">
        <f t="array" ref="O286">IF(A286&gt;=1,_xlfn.IFS(AND($A$51-A286&lt;$X$17,$F$15="Excluding Above"),0,AND($A$51-A286&lt;$X$17,$F$15&lt;&gt;"Excluding Above"),Computations!$A$7*Computations!$J$7*1/12,AND($A$51-A286&gt;=$X$17,A286&gt;$X$16),(Computations!$A$7-Computations!$A$3)*Computations!$J$7*1/12,AND(A286&lt;=$X$16,$F$15&lt;&gt;"Excluding Below"),Computations!$A$7*Computations!$J$7*1/12,AND(A286&lt;=$X$16,$F$15="Excluding Below"),0),0)</f>
        <v>0</v>
      </c>
      <c r="P286" s="42"/>
      <c r="Q286" s="42"/>
      <c r="R286" s="42"/>
      <c r="S286" s="42">
        <f t="shared" si="16"/>
        <v>0</v>
      </c>
      <c r="T286" s="42"/>
      <c r="U286" s="42"/>
      <c r="V286" s="42"/>
      <c r="W286" s="42">
        <f t="shared" si="17"/>
        <v>0</v>
      </c>
      <c r="X286" s="42"/>
      <c r="Y286" s="42"/>
      <c r="Z286" s="42"/>
      <c r="AA286" s="40" t="str" cm="1">
        <f t="array" ref="AA286">_xlfn.IFS($A$51-A286=$X$17,"&lt;=Top of Module",A286=$X$16,"&lt;=Bottom of Module",A286=0,"&lt;=Bottom of Stone",AND($A$51-A286&lt;&gt;$X$17,A286&lt;&gt;$X$16,A286&lt;&gt;0),"")</f>
        <v/>
      </c>
      <c r="AB286" s="41"/>
      <c r="AC286" s="41"/>
      <c r="AD286" s="41"/>
      <c r="AE286" s="41"/>
      <c r="AF286" s="41"/>
    </row>
    <row r="287" spans="1:32" ht="15" customHeight="1" x14ac:dyDescent="0.25">
      <c r="A287" s="48" cm="1">
        <f t="array" ref="A287">_xlfn.IFS(A286&gt;1,A286-1,A286=1,0,A286=0,-999,A286=-999,0-999)</f>
        <v>-999</v>
      </c>
      <c r="B287" s="48"/>
      <c r="C287" s="48"/>
      <c r="D287" s="48"/>
      <c r="E287" s="47">
        <f t="shared" si="15"/>
        <v>0</v>
      </c>
      <c r="F287" s="47"/>
      <c r="G287" s="47"/>
      <c r="H287" s="42">
        <f t="shared" si="14"/>
        <v>0</v>
      </c>
      <c r="I287" s="42"/>
      <c r="J287" s="42"/>
      <c r="K287" s="42" cm="1">
        <f t="array" ref="K287">IF(A287&gt;=1,_xlfn.IFS($A$51-A287&lt;$X$17,0,AND($A$51-A287&gt;=$X$17,A287&gt;$X$16),$V$7*Computations!$I$3*1/12,A287&lt;=$X$16,0),0)</f>
        <v>0</v>
      </c>
      <c r="L287" s="42"/>
      <c r="M287" s="42"/>
      <c r="N287" s="42"/>
      <c r="O287" s="42" cm="1">
        <f t="array" ref="O287">IF(A287&gt;=1,_xlfn.IFS(AND($A$51-A287&lt;$X$17,$F$15="Excluding Above"),0,AND($A$51-A287&lt;$X$17,$F$15&lt;&gt;"Excluding Above"),Computations!$A$7*Computations!$J$7*1/12,AND($A$51-A287&gt;=$X$17,A287&gt;$X$16),(Computations!$A$7-Computations!$A$3)*Computations!$J$7*1/12,AND(A287&lt;=$X$16,$F$15&lt;&gt;"Excluding Below"),Computations!$A$7*Computations!$J$7*1/12,AND(A287&lt;=$X$16,$F$15="Excluding Below"),0),0)</f>
        <v>0</v>
      </c>
      <c r="P287" s="42"/>
      <c r="Q287" s="42"/>
      <c r="R287" s="42"/>
      <c r="S287" s="42">
        <f t="shared" si="16"/>
        <v>0</v>
      </c>
      <c r="T287" s="42"/>
      <c r="U287" s="42"/>
      <c r="V287" s="42"/>
      <c r="W287" s="42">
        <f t="shared" si="17"/>
        <v>0</v>
      </c>
      <c r="X287" s="42"/>
      <c r="Y287" s="42"/>
      <c r="Z287" s="42"/>
      <c r="AA287" s="40" t="str" cm="1">
        <f t="array" ref="AA287">_xlfn.IFS($A$51-A287=$X$17,"&lt;=Top of Module",A287=$X$16,"&lt;=Bottom of Module",A287=0,"&lt;=Bottom of Stone",AND($A$51-A287&lt;&gt;$X$17,A287&lt;&gt;$X$16,A287&lt;&gt;0),"")</f>
        <v/>
      </c>
      <c r="AB287" s="41"/>
      <c r="AC287" s="41"/>
      <c r="AD287" s="41"/>
      <c r="AE287" s="41"/>
      <c r="AF287" s="41"/>
    </row>
    <row r="288" spans="1:32" ht="15" customHeight="1" x14ac:dyDescent="0.25">
      <c r="A288" s="48" cm="1">
        <f t="array" ref="A288">_xlfn.IFS(A287&gt;1,A287-1,A287=1,0,A287=0,-999,A287=-999,0-999)</f>
        <v>-999</v>
      </c>
      <c r="B288" s="48"/>
      <c r="C288" s="48"/>
      <c r="D288" s="48"/>
      <c r="E288" s="47">
        <f t="shared" si="15"/>
        <v>0</v>
      </c>
      <c r="F288" s="47"/>
      <c r="G288" s="47"/>
      <c r="H288" s="42">
        <f t="shared" si="14"/>
        <v>0</v>
      </c>
      <c r="I288" s="42"/>
      <c r="J288" s="42"/>
      <c r="K288" s="42" cm="1">
        <f t="array" ref="K288">IF(A288&gt;=1,_xlfn.IFS($A$51-A288&lt;$X$17,0,AND($A$51-A288&gt;=$X$17,A288&gt;$X$16),$V$7*Computations!$I$3*1/12,A288&lt;=$X$16,0),0)</f>
        <v>0</v>
      </c>
      <c r="L288" s="42"/>
      <c r="M288" s="42"/>
      <c r="N288" s="42"/>
      <c r="O288" s="42" cm="1">
        <f t="array" ref="O288">IF(A288&gt;=1,_xlfn.IFS(AND($A$51-A288&lt;$X$17,$F$15="Excluding Above"),0,AND($A$51-A288&lt;$X$17,$F$15&lt;&gt;"Excluding Above"),Computations!$A$7*Computations!$J$7*1/12,AND($A$51-A288&gt;=$X$17,A288&gt;$X$16),(Computations!$A$7-Computations!$A$3)*Computations!$J$7*1/12,AND(A288&lt;=$X$16,$F$15&lt;&gt;"Excluding Below"),Computations!$A$7*Computations!$J$7*1/12,AND(A288&lt;=$X$16,$F$15="Excluding Below"),0),0)</f>
        <v>0</v>
      </c>
      <c r="P288" s="42"/>
      <c r="Q288" s="42"/>
      <c r="R288" s="42"/>
      <c r="S288" s="42">
        <f t="shared" si="16"/>
        <v>0</v>
      </c>
      <c r="T288" s="42"/>
      <c r="U288" s="42"/>
      <c r="V288" s="42"/>
      <c r="W288" s="42">
        <f t="shared" si="17"/>
        <v>0</v>
      </c>
      <c r="X288" s="42"/>
      <c r="Y288" s="42"/>
      <c r="Z288" s="42"/>
      <c r="AA288" s="40" t="str" cm="1">
        <f t="array" ref="AA288">_xlfn.IFS($A$51-A288=$X$17,"&lt;=Top of Module",A288=$X$16,"&lt;=Bottom of Module",A288=0,"&lt;=Bottom of Stone",AND($A$51-A288&lt;&gt;$X$17,A288&lt;&gt;$X$16,A288&lt;&gt;0),"")</f>
        <v/>
      </c>
      <c r="AB288" s="41"/>
      <c r="AC288" s="41"/>
      <c r="AD288" s="41"/>
      <c r="AE288" s="41"/>
      <c r="AF288" s="41"/>
    </row>
    <row r="289" spans="1:32" ht="15" customHeight="1" x14ac:dyDescent="0.25">
      <c r="A289" s="48" cm="1">
        <f t="array" ref="A289">_xlfn.IFS(A288&gt;1,A288-1,A288=1,0,A288=0,-999,A288=-999,0-999)</f>
        <v>-999</v>
      </c>
      <c r="B289" s="48"/>
      <c r="C289" s="48"/>
      <c r="D289" s="48"/>
      <c r="E289" s="47">
        <f t="shared" si="15"/>
        <v>0</v>
      </c>
      <c r="F289" s="47"/>
      <c r="G289" s="47"/>
      <c r="H289" s="42">
        <f t="shared" si="14"/>
        <v>0</v>
      </c>
      <c r="I289" s="42"/>
      <c r="J289" s="42"/>
      <c r="K289" s="42" cm="1">
        <f t="array" ref="K289">IF(A289&gt;=1,_xlfn.IFS($A$51-A289&lt;$X$17,0,AND($A$51-A289&gt;=$X$17,A289&gt;$X$16),$V$7*Computations!$I$3*1/12,A289&lt;=$X$16,0),0)</f>
        <v>0</v>
      </c>
      <c r="L289" s="42"/>
      <c r="M289" s="42"/>
      <c r="N289" s="42"/>
      <c r="O289" s="42" cm="1">
        <f t="array" ref="O289">IF(A289&gt;=1,_xlfn.IFS(AND($A$51-A289&lt;$X$17,$F$15="Excluding Above"),0,AND($A$51-A289&lt;$X$17,$F$15&lt;&gt;"Excluding Above"),Computations!$A$7*Computations!$J$7*1/12,AND($A$51-A289&gt;=$X$17,A289&gt;$X$16),(Computations!$A$7-Computations!$A$3)*Computations!$J$7*1/12,AND(A289&lt;=$X$16,$F$15&lt;&gt;"Excluding Below"),Computations!$A$7*Computations!$J$7*1/12,AND(A289&lt;=$X$16,$F$15="Excluding Below"),0),0)</f>
        <v>0</v>
      </c>
      <c r="P289" s="42"/>
      <c r="Q289" s="42"/>
      <c r="R289" s="42"/>
      <c r="S289" s="42">
        <f t="shared" si="16"/>
        <v>0</v>
      </c>
      <c r="T289" s="42"/>
      <c r="U289" s="42"/>
      <c r="V289" s="42"/>
      <c r="W289" s="42">
        <f t="shared" si="17"/>
        <v>0</v>
      </c>
      <c r="X289" s="42"/>
      <c r="Y289" s="42"/>
      <c r="Z289" s="42"/>
      <c r="AA289" s="40" t="str" cm="1">
        <f t="array" ref="AA289">_xlfn.IFS($A$51-A289=$X$17,"&lt;=Top of Module",A289=$X$16,"&lt;=Bottom of Module",A289=0,"&lt;=Bottom of Stone",AND($A$51-A289&lt;&gt;$X$17,A289&lt;&gt;$X$16,A289&lt;&gt;0),"")</f>
        <v/>
      </c>
      <c r="AB289" s="41"/>
      <c r="AC289" s="41"/>
      <c r="AD289" s="41"/>
      <c r="AE289" s="41"/>
      <c r="AF289" s="41"/>
    </row>
    <row r="290" spans="1:32" ht="15" customHeight="1" x14ac:dyDescent="0.25">
      <c r="A290" s="48" cm="1">
        <f t="array" ref="A290">_xlfn.IFS(A289&gt;1,A289-1,A289=1,0,A289=0,-999,A289=-999,0-999)</f>
        <v>-999</v>
      </c>
      <c r="B290" s="48"/>
      <c r="C290" s="48"/>
      <c r="D290" s="48"/>
      <c r="E290" s="47">
        <f t="shared" si="15"/>
        <v>0</v>
      </c>
      <c r="F290" s="47"/>
      <c r="G290" s="47"/>
      <c r="H290" s="42">
        <f t="shared" si="14"/>
        <v>0</v>
      </c>
      <c r="I290" s="42"/>
      <c r="J290" s="42"/>
      <c r="K290" s="42" cm="1">
        <f t="array" ref="K290">IF(A290&gt;=1,_xlfn.IFS($A$51-A290&lt;$X$17,0,AND($A$51-A290&gt;=$X$17,A290&gt;$X$16),$V$7*Computations!$I$3*1/12,A290&lt;=$X$16,0),0)</f>
        <v>0</v>
      </c>
      <c r="L290" s="42"/>
      <c r="M290" s="42"/>
      <c r="N290" s="42"/>
      <c r="O290" s="42" cm="1">
        <f t="array" ref="O290">IF(A290&gt;=1,_xlfn.IFS(AND($A$51-A290&lt;$X$17,$F$15="Excluding Above"),0,AND($A$51-A290&lt;$X$17,$F$15&lt;&gt;"Excluding Above"),Computations!$A$7*Computations!$J$7*1/12,AND($A$51-A290&gt;=$X$17,A290&gt;$X$16),(Computations!$A$7-Computations!$A$3)*Computations!$J$7*1/12,AND(A290&lt;=$X$16,$F$15&lt;&gt;"Excluding Below"),Computations!$A$7*Computations!$J$7*1/12,AND(A290&lt;=$X$16,$F$15="Excluding Below"),0),0)</f>
        <v>0</v>
      </c>
      <c r="P290" s="42"/>
      <c r="Q290" s="42"/>
      <c r="R290" s="42"/>
      <c r="S290" s="42">
        <f t="shared" si="16"/>
        <v>0</v>
      </c>
      <c r="T290" s="42"/>
      <c r="U290" s="42"/>
      <c r="V290" s="42"/>
      <c r="W290" s="42">
        <f t="shared" si="17"/>
        <v>0</v>
      </c>
      <c r="X290" s="42"/>
      <c r="Y290" s="42"/>
      <c r="Z290" s="42"/>
      <c r="AA290" s="40" t="str" cm="1">
        <f t="array" ref="AA290">_xlfn.IFS($A$51-A290=$X$17,"&lt;=Top of Module",A290=$X$16,"&lt;=Bottom of Module",A290=0,"&lt;=Bottom of Stone",AND($A$51-A290&lt;&gt;$X$17,A290&lt;&gt;$X$16,A290&lt;&gt;0),"")</f>
        <v/>
      </c>
      <c r="AB290" s="41"/>
      <c r="AC290" s="41"/>
      <c r="AD290" s="41"/>
      <c r="AE290" s="41"/>
      <c r="AF290" s="41"/>
    </row>
    <row r="291" spans="1:32" ht="15" customHeight="1" x14ac:dyDescent="0.25">
      <c r="A291" s="48" cm="1">
        <f t="array" ref="A291">_xlfn.IFS(A290&gt;1,A290-1,A290=1,0,A290=0,-999,A290=-999,0-999)</f>
        <v>-999</v>
      </c>
      <c r="B291" s="48"/>
      <c r="C291" s="48"/>
      <c r="D291" s="48"/>
      <c r="E291" s="47">
        <f t="shared" si="15"/>
        <v>0</v>
      </c>
      <c r="F291" s="47"/>
      <c r="G291" s="47"/>
      <c r="H291" s="42">
        <f t="shared" si="14"/>
        <v>0</v>
      </c>
      <c r="I291" s="42"/>
      <c r="J291" s="42"/>
      <c r="K291" s="42" cm="1">
        <f t="array" ref="K291">IF(A291&gt;=1,_xlfn.IFS($A$51-A291&lt;$X$17,0,AND($A$51-A291&gt;=$X$17,A291&gt;$X$16),$V$7*Computations!$I$3*1/12,A291&lt;=$X$16,0),0)</f>
        <v>0</v>
      </c>
      <c r="L291" s="42"/>
      <c r="M291" s="42"/>
      <c r="N291" s="42"/>
      <c r="O291" s="42" cm="1">
        <f t="array" ref="O291">IF(A291&gt;=1,_xlfn.IFS(AND($A$51-A291&lt;$X$17,$F$15="Excluding Above"),0,AND($A$51-A291&lt;$X$17,$F$15&lt;&gt;"Excluding Above"),Computations!$A$7*Computations!$J$7*1/12,AND($A$51-A291&gt;=$X$17,A291&gt;$X$16),(Computations!$A$7-Computations!$A$3)*Computations!$J$7*1/12,AND(A291&lt;=$X$16,$F$15&lt;&gt;"Excluding Below"),Computations!$A$7*Computations!$J$7*1/12,AND(A291&lt;=$X$16,$F$15="Excluding Below"),0),0)</f>
        <v>0</v>
      </c>
      <c r="P291" s="42"/>
      <c r="Q291" s="42"/>
      <c r="R291" s="42"/>
      <c r="S291" s="42">
        <f t="shared" si="16"/>
        <v>0</v>
      </c>
      <c r="T291" s="42"/>
      <c r="U291" s="42"/>
      <c r="V291" s="42"/>
      <c r="W291" s="42">
        <f t="shared" si="17"/>
        <v>0</v>
      </c>
      <c r="X291" s="42"/>
      <c r="Y291" s="42"/>
      <c r="Z291" s="42"/>
      <c r="AA291" s="40" t="str" cm="1">
        <f t="array" ref="AA291">_xlfn.IFS($A$51-A291=$X$17,"&lt;=Top of Module",A291=$X$16,"&lt;=Bottom of Module",A291=0,"&lt;=Bottom of Stone",AND($A$51-A291&lt;&gt;$X$17,A291&lt;&gt;$X$16,A291&lt;&gt;0),"")</f>
        <v/>
      </c>
      <c r="AB291" s="41"/>
      <c r="AC291" s="41"/>
      <c r="AD291" s="41"/>
      <c r="AE291" s="41"/>
      <c r="AF291" s="41"/>
    </row>
    <row r="292" spans="1:32" ht="15" customHeight="1" x14ac:dyDescent="0.25">
      <c r="A292" s="48" cm="1">
        <f t="array" ref="A292">_xlfn.IFS(A291&gt;1,A291-1,A291=1,0,A291=0,-999,A291=-999,0-999)</f>
        <v>-999</v>
      </c>
      <c r="B292" s="48"/>
      <c r="C292" s="48"/>
      <c r="D292" s="48"/>
      <c r="E292" s="47">
        <f t="shared" si="15"/>
        <v>0</v>
      </c>
      <c r="F292" s="47"/>
      <c r="G292" s="47"/>
      <c r="H292" s="42">
        <f t="shared" si="14"/>
        <v>0</v>
      </c>
      <c r="I292" s="42"/>
      <c r="J292" s="42"/>
      <c r="K292" s="42" cm="1">
        <f t="array" ref="K292">IF(A292&gt;=1,_xlfn.IFS($A$51-A292&lt;$X$17,0,AND($A$51-A292&gt;=$X$17,A292&gt;$X$16),$V$7*Computations!$I$3*1/12,A292&lt;=$X$16,0),0)</f>
        <v>0</v>
      </c>
      <c r="L292" s="42"/>
      <c r="M292" s="42"/>
      <c r="N292" s="42"/>
      <c r="O292" s="42" cm="1">
        <f t="array" ref="O292">IF(A292&gt;=1,_xlfn.IFS(AND($A$51-A292&lt;$X$17,$F$15="Excluding Above"),0,AND($A$51-A292&lt;$X$17,$F$15&lt;&gt;"Excluding Above"),Computations!$A$7*Computations!$J$7*1/12,AND($A$51-A292&gt;=$X$17,A292&gt;$X$16),(Computations!$A$7-Computations!$A$3)*Computations!$J$7*1/12,AND(A292&lt;=$X$16,$F$15&lt;&gt;"Excluding Below"),Computations!$A$7*Computations!$J$7*1/12,AND(A292&lt;=$X$16,$F$15="Excluding Below"),0),0)</f>
        <v>0</v>
      </c>
      <c r="P292" s="42"/>
      <c r="Q292" s="42"/>
      <c r="R292" s="42"/>
      <c r="S292" s="42">
        <f t="shared" si="16"/>
        <v>0</v>
      </c>
      <c r="T292" s="42"/>
      <c r="U292" s="42"/>
      <c r="V292" s="42"/>
      <c r="W292" s="42">
        <f t="shared" si="17"/>
        <v>0</v>
      </c>
      <c r="X292" s="42"/>
      <c r="Y292" s="42"/>
      <c r="Z292" s="42"/>
      <c r="AA292" s="40" t="str" cm="1">
        <f t="array" ref="AA292">_xlfn.IFS($A$51-A292=$X$17,"&lt;=Top of Module",A292=$X$16,"&lt;=Bottom of Module",A292=0,"&lt;=Bottom of Stone",AND($A$51-A292&lt;&gt;$X$17,A292&lt;&gt;$X$16,A292&lt;&gt;0),"")</f>
        <v/>
      </c>
      <c r="AB292" s="41"/>
      <c r="AC292" s="41"/>
      <c r="AD292" s="41"/>
      <c r="AE292" s="41"/>
      <c r="AF292" s="41"/>
    </row>
    <row r="293" spans="1:32" ht="15" customHeight="1" x14ac:dyDescent="0.25">
      <c r="A293" s="48" cm="1">
        <f t="array" ref="A293">_xlfn.IFS(A292&gt;1,A292-1,A292=1,0,A292=0,-999,A292=-999,0-999)</f>
        <v>-999</v>
      </c>
      <c r="B293" s="48"/>
      <c r="C293" s="48"/>
      <c r="D293" s="48"/>
      <c r="E293" s="47">
        <f t="shared" si="15"/>
        <v>0</v>
      </c>
      <c r="F293" s="47"/>
      <c r="G293" s="47"/>
      <c r="H293" s="42">
        <f t="shared" si="14"/>
        <v>0</v>
      </c>
      <c r="I293" s="42"/>
      <c r="J293" s="42"/>
      <c r="K293" s="42" cm="1">
        <f t="array" ref="K293">IF(A293&gt;=1,_xlfn.IFS($A$51-A293&lt;$X$17,0,AND($A$51-A293&gt;=$X$17,A293&gt;$X$16),$V$7*Computations!$I$3*1/12,A293&lt;=$X$16,0),0)</f>
        <v>0</v>
      </c>
      <c r="L293" s="42"/>
      <c r="M293" s="42"/>
      <c r="N293" s="42"/>
      <c r="O293" s="42" cm="1">
        <f t="array" ref="O293">IF(A293&gt;=1,_xlfn.IFS(AND($A$51-A293&lt;$X$17,$F$15="Excluding Above"),0,AND($A$51-A293&lt;$X$17,$F$15&lt;&gt;"Excluding Above"),Computations!$A$7*Computations!$J$7*1/12,AND($A$51-A293&gt;=$X$17,A293&gt;$X$16),(Computations!$A$7-Computations!$A$3)*Computations!$J$7*1/12,AND(A293&lt;=$X$16,$F$15&lt;&gt;"Excluding Below"),Computations!$A$7*Computations!$J$7*1/12,AND(A293&lt;=$X$16,$F$15="Excluding Below"),0),0)</f>
        <v>0</v>
      </c>
      <c r="P293" s="42"/>
      <c r="Q293" s="42"/>
      <c r="R293" s="42"/>
      <c r="S293" s="42">
        <f t="shared" si="16"/>
        <v>0</v>
      </c>
      <c r="T293" s="42"/>
      <c r="U293" s="42"/>
      <c r="V293" s="42"/>
      <c r="W293" s="42">
        <f t="shared" si="17"/>
        <v>0</v>
      </c>
      <c r="X293" s="42"/>
      <c r="Y293" s="42"/>
      <c r="Z293" s="42"/>
      <c r="AA293" s="40" t="str" cm="1">
        <f t="array" ref="AA293">_xlfn.IFS($A$51-A293=$X$17,"&lt;=Top of Module",A293=$X$16,"&lt;=Bottom of Module",A293=0,"&lt;=Bottom of Stone",AND($A$51-A293&lt;&gt;$X$17,A293&lt;&gt;$X$16,A293&lt;&gt;0),"")</f>
        <v/>
      </c>
      <c r="AB293" s="41"/>
      <c r="AC293" s="41"/>
      <c r="AD293" s="41"/>
      <c r="AE293" s="41"/>
      <c r="AF293" s="41"/>
    </row>
    <row r="294" spans="1:32" ht="15" customHeight="1" x14ac:dyDescent="0.25">
      <c r="A294" s="48" cm="1">
        <f t="array" ref="A294">_xlfn.IFS(A293&gt;1,A293-1,A293=1,0,A293=0,-999,A293=-999,0-999)</f>
        <v>-999</v>
      </c>
      <c r="B294" s="48"/>
      <c r="C294" s="48"/>
      <c r="D294" s="48"/>
      <c r="E294" s="47">
        <f t="shared" si="15"/>
        <v>0</v>
      </c>
      <c r="F294" s="47"/>
      <c r="G294" s="47"/>
      <c r="H294" s="42">
        <f t="shared" si="14"/>
        <v>0</v>
      </c>
      <c r="I294" s="42"/>
      <c r="J294" s="42"/>
      <c r="K294" s="42" cm="1">
        <f t="array" ref="K294">IF(A294&gt;=1,_xlfn.IFS($A$51-A294&lt;$X$17,0,AND($A$51-A294&gt;=$X$17,A294&gt;$X$16),$V$7*Computations!$I$3*1/12,A294&lt;=$X$16,0),0)</f>
        <v>0</v>
      </c>
      <c r="L294" s="42"/>
      <c r="M294" s="42"/>
      <c r="N294" s="42"/>
      <c r="O294" s="42" cm="1">
        <f t="array" ref="O294">IF(A294&gt;=1,_xlfn.IFS(AND($A$51-A294&lt;$X$17,$F$15="Excluding Above"),0,AND($A$51-A294&lt;$X$17,$F$15&lt;&gt;"Excluding Above"),Computations!$A$7*Computations!$J$7*1/12,AND($A$51-A294&gt;=$X$17,A294&gt;$X$16),(Computations!$A$7-Computations!$A$3)*Computations!$J$7*1/12,AND(A294&lt;=$X$16,$F$15&lt;&gt;"Excluding Below"),Computations!$A$7*Computations!$J$7*1/12,AND(A294&lt;=$X$16,$F$15="Excluding Below"),0),0)</f>
        <v>0</v>
      </c>
      <c r="P294" s="42"/>
      <c r="Q294" s="42"/>
      <c r="R294" s="42"/>
      <c r="S294" s="42">
        <f t="shared" si="16"/>
        <v>0</v>
      </c>
      <c r="T294" s="42"/>
      <c r="U294" s="42"/>
      <c r="V294" s="42"/>
      <c r="W294" s="42">
        <f t="shared" si="17"/>
        <v>0</v>
      </c>
      <c r="X294" s="42"/>
      <c r="Y294" s="42"/>
      <c r="Z294" s="42"/>
      <c r="AA294" s="40" t="str" cm="1">
        <f t="array" ref="AA294">_xlfn.IFS($A$51-A294=$X$17,"&lt;=Top of Module",A294=$X$16,"&lt;=Bottom of Module",A294=0,"&lt;=Bottom of Stone",AND($A$51-A294&lt;&gt;$X$17,A294&lt;&gt;$X$16,A294&lt;&gt;0),"")</f>
        <v/>
      </c>
      <c r="AB294" s="41"/>
      <c r="AC294" s="41"/>
      <c r="AD294" s="41"/>
      <c r="AE294" s="41"/>
      <c r="AF294" s="41"/>
    </row>
    <row r="295" spans="1:32" ht="15" customHeight="1" x14ac:dyDescent="0.25">
      <c r="A295" s="48" cm="1">
        <f t="array" ref="A295">_xlfn.IFS(A294&gt;1,A294-1,A294=1,0,A294=0,-999,A294=-999,0-999)</f>
        <v>-999</v>
      </c>
      <c r="B295" s="48"/>
      <c r="C295" s="48"/>
      <c r="D295" s="48"/>
      <c r="E295" s="47">
        <f t="shared" si="15"/>
        <v>0</v>
      </c>
      <c r="F295" s="47"/>
      <c r="G295" s="47"/>
      <c r="H295" s="42">
        <f t="shared" si="14"/>
        <v>0</v>
      </c>
      <c r="I295" s="42"/>
      <c r="J295" s="42"/>
      <c r="K295" s="42" cm="1">
        <f t="array" ref="K295">IF(A295&gt;=1,_xlfn.IFS($A$51-A295&lt;$X$17,0,AND($A$51-A295&gt;=$X$17,A295&gt;$X$16),$V$7*Computations!$I$3*1/12,A295&lt;=$X$16,0),0)</f>
        <v>0</v>
      </c>
      <c r="L295" s="42"/>
      <c r="M295" s="42"/>
      <c r="N295" s="42"/>
      <c r="O295" s="42" cm="1">
        <f t="array" ref="O295">IF(A295&gt;=1,_xlfn.IFS(AND($A$51-A295&lt;$X$17,$F$15="Excluding Above"),0,AND($A$51-A295&lt;$X$17,$F$15&lt;&gt;"Excluding Above"),Computations!$A$7*Computations!$J$7*1/12,AND($A$51-A295&gt;=$X$17,A295&gt;$X$16),(Computations!$A$7-Computations!$A$3)*Computations!$J$7*1/12,AND(A295&lt;=$X$16,$F$15&lt;&gt;"Excluding Below"),Computations!$A$7*Computations!$J$7*1/12,AND(A295&lt;=$X$16,$F$15="Excluding Below"),0),0)</f>
        <v>0</v>
      </c>
      <c r="P295" s="42"/>
      <c r="Q295" s="42"/>
      <c r="R295" s="42"/>
      <c r="S295" s="42">
        <f t="shared" si="16"/>
        <v>0</v>
      </c>
      <c r="T295" s="42"/>
      <c r="U295" s="42"/>
      <c r="V295" s="42"/>
      <c r="W295" s="42">
        <f t="shared" si="17"/>
        <v>0</v>
      </c>
      <c r="X295" s="42"/>
      <c r="Y295" s="42"/>
      <c r="Z295" s="42"/>
      <c r="AA295" s="40" t="str" cm="1">
        <f t="array" ref="AA295">_xlfn.IFS($A$51-A295=$X$17,"&lt;=Top of Module",A295=$X$16,"&lt;=Bottom of Module",A295=0,"&lt;=Bottom of Stone",AND($A$51-A295&lt;&gt;$X$17,A295&lt;&gt;$X$16,A295&lt;&gt;0),"")</f>
        <v/>
      </c>
      <c r="AB295" s="41"/>
      <c r="AC295" s="41"/>
      <c r="AD295" s="41"/>
      <c r="AE295" s="41"/>
      <c r="AF295" s="41"/>
    </row>
    <row r="296" spans="1:32" ht="15" customHeight="1" x14ac:dyDescent="0.25">
      <c r="A296" s="48" cm="1">
        <f t="array" ref="A296">_xlfn.IFS(A295&gt;1,A295-1,A295=1,0,A295=0,-999,A295=-999,0-999)</f>
        <v>-999</v>
      </c>
      <c r="B296" s="48"/>
      <c r="C296" s="48"/>
      <c r="D296" s="48"/>
      <c r="E296" s="47">
        <f t="shared" si="15"/>
        <v>0</v>
      </c>
      <c r="F296" s="47"/>
      <c r="G296" s="47"/>
      <c r="H296" s="42">
        <f t="shared" si="14"/>
        <v>0</v>
      </c>
      <c r="I296" s="42"/>
      <c r="J296" s="42"/>
      <c r="K296" s="42" cm="1">
        <f t="array" ref="K296">IF(A296&gt;=1,_xlfn.IFS($A$51-A296&lt;$X$17,0,AND($A$51-A296&gt;=$X$17,A296&gt;$X$16),$V$7*Computations!$I$3*1/12,A296&lt;=$X$16,0),0)</f>
        <v>0</v>
      </c>
      <c r="L296" s="42"/>
      <c r="M296" s="42"/>
      <c r="N296" s="42"/>
      <c r="O296" s="42" cm="1">
        <f t="array" ref="O296">IF(A296&gt;=1,_xlfn.IFS(AND($A$51-A296&lt;$X$17,$F$15="Excluding Above"),0,AND($A$51-A296&lt;$X$17,$F$15&lt;&gt;"Excluding Above"),Computations!$A$7*Computations!$J$7*1/12,AND($A$51-A296&gt;=$X$17,A296&gt;$X$16),(Computations!$A$7-Computations!$A$3)*Computations!$J$7*1/12,AND(A296&lt;=$X$16,$F$15&lt;&gt;"Excluding Below"),Computations!$A$7*Computations!$J$7*1/12,AND(A296&lt;=$X$16,$F$15="Excluding Below"),0),0)</f>
        <v>0</v>
      </c>
      <c r="P296" s="42"/>
      <c r="Q296" s="42"/>
      <c r="R296" s="42"/>
      <c r="S296" s="42">
        <f t="shared" si="16"/>
        <v>0</v>
      </c>
      <c r="T296" s="42"/>
      <c r="U296" s="42"/>
      <c r="V296" s="42"/>
      <c r="W296" s="42">
        <f t="shared" si="17"/>
        <v>0</v>
      </c>
      <c r="X296" s="42"/>
      <c r="Y296" s="42"/>
      <c r="Z296" s="42"/>
      <c r="AA296" s="40" t="str" cm="1">
        <f t="array" ref="AA296">_xlfn.IFS($A$51-A296=$X$17,"&lt;=Top of Module",A296=$X$16,"&lt;=Bottom of Module",A296=0,"&lt;=Bottom of Stone",AND($A$51-A296&lt;&gt;$X$17,A296&lt;&gt;$X$16,A296&lt;&gt;0),"")</f>
        <v/>
      </c>
      <c r="AB296" s="41"/>
      <c r="AC296" s="41"/>
      <c r="AD296" s="41"/>
      <c r="AE296" s="41"/>
      <c r="AF296" s="41"/>
    </row>
    <row r="297" spans="1:32" ht="15" customHeight="1" x14ac:dyDescent="0.25">
      <c r="A297" s="48" cm="1">
        <f t="array" ref="A297">_xlfn.IFS(A296&gt;1,A296-1,A296=1,0,A296=0,-999,A296=-999,0-999)</f>
        <v>-999</v>
      </c>
      <c r="B297" s="48"/>
      <c r="C297" s="48"/>
      <c r="D297" s="48"/>
      <c r="E297" s="47">
        <f t="shared" si="15"/>
        <v>0</v>
      </c>
      <c r="F297" s="47"/>
      <c r="G297" s="47"/>
      <c r="H297" s="42">
        <f t="shared" si="14"/>
        <v>0</v>
      </c>
      <c r="I297" s="42"/>
      <c r="J297" s="42"/>
      <c r="K297" s="42" cm="1">
        <f t="array" ref="K297">IF(A297&gt;=1,_xlfn.IFS($A$51-A297&lt;$X$17,0,AND($A$51-A297&gt;=$X$17,A297&gt;$X$16),$V$7*Computations!$I$3*1/12,A297&lt;=$X$16,0),0)</f>
        <v>0</v>
      </c>
      <c r="L297" s="42"/>
      <c r="M297" s="42"/>
      <c r="N297" s="42"/>
      <c r="O297" s="42" cm="1">
        <f t="array" ref="O297">IF(A297&gt;=1,_xlfn.IFS(AND($A$51-A297&lt;$X$17,$F$15="Excluding Above"),0,AND($A$51-A297&lt;$X$17,$F$15&lt;&gt;"Excluding Above"),Computations!$A$7*Computations!$J$7*1/12,AND($A$51-A297&gt;=$X$17,A297&gt;$X$16),(Computations!$A$7-Computations!$A$3)*Computations!$J$7*1/12,AND(A297&lt;=$X$16,$F$15&lt;&gt;"Excluding Below"),Computations!$A$7*Computations!$J$7*1/12,AND(A297&lt;=$X$16,$F$15="Excluding Below"),0),0)</f>
        <v>0</v>
      </c>
      <c r="P297" s="42"/>
      <c r="Q297" s="42"/>
      <c r="R297" s="42"/>
      <c r="S297" s="42">
        <f t="shared" si="16"/>
        <v>0</v>
      </c>
      <c r="T297" s="42"/>
      <c r="U297" s="42"/>
      <c r="V297" s="42"/>
      <c r="W297" s="42">
        <f t="shared" si="17"/>
        <v>0</v>
      </c>
      <c r="X297" s="42"/>
      <c r="Y297" s="42"/>
      <c r="Z297" s="42"/>
      <c r="AA297" s="40" t="str" cm="1">
        <f t="array" ref="AA297">_xlfn.IFS($A$51-A297=$X$17,"&lt;=Top of Module",A297=$X$16,"&lt;=Bottom of Module",A297=0,"&lt;=Bottom of Stone",AND($A$51-A297&lt;&gt;$X$17,A297&lt;&gt;$X$16,A297&lt;&gt;0),"")</f>
        <v/>
      </c>
      <c r="AB297" s="41"/>
      <c r="AC297" s="41"/>
      <c r="AD297" s="41"/>
      <c r="AE297" s="41"/>
      <c r="AF297" s="41"/>
    </row>
    <row r="298" spans="1:32" ht="15" customHeight="1" x14ac:dyDescent="0.25">
      <c r="A298" s="48" cm="1">
        <f t="array" ref="A298">_xlfn.IFS(A297&gt;1,A297-1,A297=1,0,A297=0,-999,A297=-999,0-999)</f>
        <v>-999</v>
      </c>
      <c r="B298" s="48"/>
      <c r="C298" s="48"/>
      <c r="D298" s="48"/>
      <c r="E298" s="47">
        <f t="shared" si="15"/>
        <v>0</v>
      </c>
      <c r="F298" s="47"/>
      <c r="G298" s="47"/>
      <c r="H298" s="42">
        <f t="shared" si="14"/>
        <v>0</v>
      </c>
      <c r="I298" s="42"/>
      <c r="J298" s="42"/>
      <c r="K298" s="42" cm="1">
        <f t="array" ref="K298">IF(A298&gt;=1,_xlfn.IFS($A$51-A298&lt;$X$17,0,AND($A$51-A298&gt;=$X$17,A298&gt;$X$16),$V$7*Computations!$I$3*1/12,A298&lt;=$X$16,0),0)</f>
        <v>0</v>
      </c>
      <c r="L298" s="42"/>
      <c r="M298" s="42"/>
      <c r="N298" s="42"/>
      <c r="O298" s="42" cm="1">
        <f t="array" ref="O298">IF(A298&gt;=1,_xlfn.IFS(AND($A$51-A298&lt;$X$17,$F$15="Excluding Above"),0,AND($A$51-A298&lt;$X$17,$F$15&lt;&gt;"Excluding Above"),Computations!$A$7*Computations!$J$7*1/12,AND($A$51-A298&gt;=$X$17,A298&gt;$X$16),(Computations!$A$7-Computations!$A$3)*Computations!$J$7*1/12,AND(A298&lt;=$X$16,$F$15&lt;&gt;"Excluding Below"),Computations!$A$7*Computations!$J$7*1/12,AND(A298&lt;=$X$16,$F$15="Excluding Below"),0),0)</f>
        <v>0</v>
      </c>
      <c r="P298" s="42"/>
      <c r="Q298" s="42"/>
      <c r="R298" s="42"/>
      <c r="S298" s="42">
        <f t="shared" si="16"/>
        <v>0</v>
      </c>
      <c r="T298" s="42"/>
      <c r="U298" s="42"/>
      <c r="V298" s="42"/>
      <c r="W298" s="42">
        <f t="shared" si="17"/>
        <v>0</v>
      </c>
      <c r="X298" s="42"/>
      <c r="Y298" s="42"/>
      <c r="Z298" s="42"/>
      <c r="AA298" s="40" t="str" cm="1">
        <f t="array" ref="AA298">_xlfn.IFS($A$51-A298=$X$17,"&lt;=Top of Module",A298=$X$16,"&lt;=Bottom of Module",A298=0,"&lt;=Bottom of Stone",AND($A$51-A298&lt;&gt;$X$17,A298&lt;&gt;$X$16,A298&lt;&gt;0),"")</f>
        <v/>
      </c>
      <c r="AB298" s="41"/>
      <c r="AC298" s="41"/>
      <c r="AD298" s="41"/>
      <c r="AE298" s="41"/>
      <c r="AF298" s="41"/>
    </row>
    <row r="299" spans="1:32" ht="15" customHeight="1" x14ac:dyDescent="0.25">
      <c r="A299" s="48" cm="1">
        <f t="array" ref="A299">_xlfn.IFS(A298&gt;1,A298-1,A298=1,0,A298=0,-999,A298=-999,0-999)</f>
        <v>-999</v>
      </c>
      <c r="B299" s="48"/>
      <c r="C299" s="48"/>
      <c r="D299" s="48"/>
      <c r="E299" s="47">
        <f t="shared" si="15"/>
        <v>0</v>
      </c>
      <c r="F299" s="47"/>
      <c r="G299" s="47"/>
      <c r="H299" s="42">
        <f t="shared" si="14"/>
        <v>0</v>
      </c>
      <c r="I299" s="42"/>
      <c r="J299" s="42"/>
      <c r="K299" s="42" cm="1">
        <f t="array" ref="K299">IF(A299&gt;=1,_xlfn.IFS($A$51-A299&lt;$X$17,0,AND($A$51-A299&gt;=$X$17,A299&gt;$X$16),$V$7*Computations!$I$3*1/12,A299&lt;=$X$16,0),0)</f>
        <v>0</v>
      </c>
      <c r="L299" s="42"/>
      <c r="M299" s="42"/>
      <c r="N299" s="42"/>
      <c r="O299" s="42" cm="1">
        <f t="array" ref="O299">IF(A299&gt;=1,_xlfn.IFS(AND($A$51-A299&lt;$X$17,$F$15="Excluding Above"),0,AND($A$51-A299&lt;$X$17,$F$15&lt;&gt;"Excluding Above"),Computations!$A$7*Computations!$J$7*1/12,AND($A$51-A299&gt;=$X$17,A299&gt;$X$16),(Computations!$A$7-Computations!$A$3)*Computations!$J$7*1/12,AND(A299&lt;=$X$16,$F$15&lt;&gt;"Excluding Below"),Computations!$A$7*Computations!$J$7*1/12,AND(A299&lt;=$X$16,$F$15="Excluding Below"),0),0)</f>
        <v>0</v>
      </c>
      <c r="P299" s="42"/>
      <c r="Q299" s="42"/>
      <c r="R299" s="42"/>
      <c r="S299" s="42">
        <f t="shared" si="16"/>
        <v>0</v>
      </c>
      <c r="T299" s="42"/>
      <c r="U299" s="42"/>
      <c r="V299" s="42"/>
      <c r="W299" s="42">
        <f t="shared" si="17"/>
        <v>0</v>
      </c>
      <c r="X299" s="42"/>
      <c r="Y299" s="42"/>
      <c r="Z299" s="42"/>
      <c r="AA299" s="40" t="str" cm="1">
        <f t="array" ref="AA299">_xlfn.IFS($A$51-A299=$X$17,"&lt;=Top of Module",A299=$X$16,"&lt;=Bottom of Module",A299=0,"&lt;=Bottom of Stone",AND($A$51-A299&lt;&gt;$X$17,A299&lt;&gt;$X$16,A299&lt;&gt;0),"")</f>
        <v/>
      </c>
      <c r="AB299" s="41"/>
      <c r="AC299" s="41"/>
      <c r="AD299" s="41"/>
      <c r="AE299" s="41"/>
      <c r="AF299" s="41"/>
    </row>
    <row r="300" spans="1:32" ht="15" customHeight="1" x14ac:dyDescent="0.25">
      <c r="A300" s="48" cm="1">
        <f t="array" ref="A300">_xlfn.IFS(A299&gt;1,A299-1,A299=1,0,A299=0,-999,A299=-999,0-999)</f>
        <v>-999</v>
      </c>
      <c r="B300" s="48"/>
      <c r="C300" s="48"/>
      <c r="D300" s="48"/>
      <c r="E300" s="47">
        <f t="shared" si="15"/>
        <v>0</v>
      </c>
      <c r="F300" s="47"/>
      <c r="G300" s="47"/>
      <c r="H300" s="42">
        <f t="shared" si="14"/>
        <v>0</v>
      </c>
      <c r="I300" s="42"/>
      <c r="J300" s="42"/>
      <c r="K300" s="42" cm="1">
        <f t="array" ref="K300">IF(A300&gt;=1,_xlfn.IFS($A$51-A300&lt;$X$17,0,AND($A$51-A300&gt;=$X$17,A300&gt;$X$16),$V$7*Computations!$I$3*1/12,A300&lt;=$X$16,0),0)</f>
        <v>0</v>
      </c>
      <c r="L300" s="42"/>
      <c r="M300" s="42"/>
      <c r="N300" s="42"/>
      <c r="O300" s="42" cm="1">
        <f t="array" ref="O300">IF(A300&gt;=1,_xlfn.IFS(AND($A$51-A300&lt;$X$17,$F$15="Excluding Above"),0,AND($A$51-A300&lt;$X$17,$F$15&lt;&gt;"Excluding Above"),Computations!$A$7*Computations!$J$7*1/12,AND($A$51-A300&gt;=$X$17,A300&gt;$X$16),(Computations!$A$7-Computations!$A$3)*Computations!$J$7*1/12,AND(A300&lt;=$X$16,$F$15&lt;&gt;"Excluding Below"),Computations!$A$7*Computations!$J$7*1/12,AND(A300&lt;=$X$16,$F$15="Excluding Below"),0),0)</f>
        <v>0</v>
      </c>
      <c r="P300" s="42"/>
      <c r="Q300" s="42"/>
      <c r="R300" s="42"/>
      <c r="S300" s="42">
        <f t="shared" si="16"/>
        <v>0</v>
      </c>
      <c r="T300" s="42"/>
      <c r="U300" s="42"/>
      <c r="V300" s="42"/>
      <c r="W300" s="42">
        <f t="shared" si="17"/>
        <v>0</v>
      </c>
      <c r="X300" s="42"/>
      <c r="Y300" s="42"/>
      <c r="Z300" s="42"/>
      <c r="AA300" s="40" t="str" cm="1">
        <f t="array" ref="AA300">_xlfn.IFS($A$51-A300=$X$17,"&lt;=Top of Module",A300=$X$16,"&lt;=Bottom of Module",A300=0,"&lt;=Bottom of Stone",AND($A$51-A300&lt;&gt;$X$17,A300&lt;&gt;$X$16,A300&lt;&gt;0),"")</f>
        <v/>
      </c>
      <c r="AB300" s="41"/>
      <c r="AC300" s="41"/>
      <c r="AD300" s="41"/>
      <c r="AE300" s="41"/>
      <c r="AF300" s="41"/>
    </row>
    <row r="301" spans="1:32" ht="15" customHeight="1" x14ac:dyDescent="0.25">
      <c r="A301" s="48" cm="1">
        <f t="array" ref="A301">_xlfn.IFS(A300&gt;1,A300-1,A300=1,0,A300=0,-999,A300=-999,0-999)</f>
        <v>-999</v>
      </c>
      <c r="B301" s="48"/>
      <c r="C301" s="48"/>
      <c r="D301" s="48"/>
      <c r="E301" s="47">
        <f t="shared" si="15"/>
        <v>0</v>
      </c>
      <c r="F301" s="47"/>
      <c r="G301" s="47"/>
      <c r="H301" s="42">
        <f t="shared" si="14"/>
        <v>0</v>
      </c>
      <c r="I301" s="42"/>
      <c r="J301" s="42"/>
      <c r="K301" s="42" cm="1">
        <f t="array" ref="K301">IF(A301&gt;=1,_xlfn.IFS($A$51-A301&lt;$X$17,0,AND($A$51-A301&gt;=$X$17,A301&gt;$X$16),$V$7*Computations!$I$3*1/12,A301&lt;=$X$16,0),0)</f>
        <v>0</v>
      </c>
      <c r="L301" s="42"/>
      <c r="M301" s="42"/>
      <c r="N301" s="42"/>
      <c r="O301" s="42" cm="1">
        <f t="array" ref="O301">IF(A301&gt;=1,_xlfn.IFS(AND($A$51-A301&lt;$X$17,$F$15="Excluding Above"),0,AND($A$51-A301&lt;$X$17,$F$15&lt;&gt;"Excluding Above"),Computations!$A$7*Computations!$J$7*1/12,AND($A$51-A301&gt;=$X$17,A301&gt;$X$16),(Computations!$A$7-Computations!$A$3)*Computations!$J$7*1/12,AND(A301&lt;=$X$16,$F$15&lt;&gt;"Excluding Below"),Computations!$A$7*Computations!$J$7*1/12,AND(A301&lt;=$X$16,$F$15="Excluding Below"),0),0)</f>
        <v>0</v>
      </c>
      <c r="P301" s="42"/>
      <c r="Q301" s="42"/>
      <c r="R301" s="42"/>
      <c r="S301" s="42">
        <f t="shared" si="16"/>
        <v>0</v>
      </c>
      <c r="T301" s="42"/>
      <c r="U301" s="42"/>
      <c r="V301" s="42"/>
      <c r="W301" s="42">
        <f t="shared" si="17"/>
        <v>0</v>
      </c>
      <c r="X301" s="42"/>
      <c r="Y301" s="42"/>
      <c r="Z301" s="42"/>
      <c r="AA301" s="40" t="str" cm="1">
        <f t="array" ref="AA301">_xlfn.IFS($A$51-A301=$X$17,"&lt;=Top of Module",A301=$X$16,"&lt;=Bottom of Module",A301=0,"&lt;=Bottom of Stone",AND($A$51-A301&lt;&gt;$X$17,A301&lt;&gt;$X$16,A301&lt;&gt;0),"")</f>
        <v/>
      </c>
      <c r="AB301" s="41"/>
      <c r="AC301" s="41"/>
      <c r="AD301" s="41"/>
      <c r="AE301" s="41"/>
      <c r="AF301" s="41"/>
    </row>
    <row r="302" spans="1:32" ht="15" customHeight="1" x14ac:dyDescent="0.25">
      <c r="A302" s="48" cm="1">
        <f t="array" ref="A302">_xlfn.IFS(A301&gt;1,A301-1,A301=1,0,A301=0,-999,A301=-999,0-999)</f>
        <v>-999</v>
      </c>
      <c r="B302" s="48"/>
      <c r="C302" s="48"/>
      <c r="D302" s="48"/>
      <c r="E302" s="47">
        <f t="shared" si="15"/>
        <v>0</v>
      </c>
      <c r="F302" s="47"/>
      <c r="G302" s="47"/>
      <c r="H302" s="42">
        <f t="shared" si="14"/>
        <v>0</v>
      </c>
      <c r="I302" s="42"/>
      <c r="J302" s="42"/>
      <c r="K302" s="42" cm="1">
        <f t="array" ref="K302">IF(A302&gt;=1,_xlfn.IFS($A$51-A302&lt;$X$17,0,AND($A$51-A302&gt;=$X$17,A302&gt;$X$16),$V$7*Computations!$I$3*1/12,A302&lt;=$X$16,0),0)</f>
        <v>0</v>
      </c>
      <c r="L302" s="42"/>
      <c r="M302" s="42"/>
      <c r="N302" s="42"/>
      <c r="O302" s="42" cm="1">
        <f t="array" ref="O302">IF(A302&gt;=1,_xlfn.IFS(AND($A$51-A302&lt;$X$17,$F$15="Excluding Above"),0,AND($A$51-A302&lt;$X$17,$F$15&lt;&gt;"Excluding Above"),Computations!$A$7*Computations!$J$7*1/12,AND($A$51-A302&gt;=$X$17,A302&gt;$X$16),(Computations!$A$7-Computations!$A$3)*Computations!$J$7*1/12,AND(A302&lt;=$X$16,$F$15&lt;&gt;"Excluding Below"),Computations!$A$7*Computations!$J$7*1/12,AND(A302&lt;=$X$16,$F$15="Excluding Below"),0),0)</f>
        <v>0</v>
      </c>
      <c r="P302" s="42"/>
      <c r="Q302" s="42"/>
      <c r="R302" s="42"/>
      <c r="S302" s="42">
        <f t="shared" si="16"/>
        <v>0</v>
      </c>
      <c r="T302" s="42"/>
      <c r="U302" s="42"/>
      <c r="V302" s="42"/>
      <c r="W302" s="42">
        <f t="shared" si="17"/>
        <v>0</v>
      </c>
      <c r="X302" s="42"/>
      <c r="Y302" s="42"/>
      <c r="Z302" s="42"/>
      <c r="AA302" s="40" t="str" cm="1">
        <f t="array" ref="AA302">_xlfn.IFS($A$51-A302=$X$17,"&lt;=Top of Module",A302=$X$16,"&lt;=Bottom of Module",A302=0,"&lt;=Bottom of Stone",AND($A$51-A302&lt;&gt;$X$17,A302&lt;&gt;$X$16,A302&lt;&gt;0),"")</f>
        <v/>
      </c>
      <c r="AB302" s="41"/>
      <c r="AC302" s="41"/>
      <c r="AD302" s="41"/>
      <c r="AE302" s="41"/>
      <c r="AF302" s="41"/>
    </row>
    <row r="303" spans="1:32" ht="15" customHeight="1" x14ac:dyDescent="0.25">
      <c r="A303" s="48" cm="1">
        <f t="array" ref="A303">_xlfn.IFS(A302&gt;1,A302-1,A302=1,0,A302=0,-999,A302=-999,0-999)</f>
        <v>-999</v>
      </c>
      <c r="B303" s="48"/>
      <c r="C303" s="48"/>
      <c r="D303" s="48"/>
      <c r="E303" s="47">
        <f t="shared" si="15"/>
        <v>0</v>
      </c>
      <c r="F303" s="47"/>
      <c r="G303" s="47"/>
      <c r="H303" s="42">
        <f t="shared" si="14"/>
        <v>0</v>
      </c>
      <c r="I303" s="42"/>
      <c r="J303" s="42"/>
      <c r="K303" s="42" cm="1">
        <f t="array" ref="K303">IF(A303&gt;=1,_xlfn.IFS($A$51-A303&lt;$X$17,0,AND($A$51-A303&gt;=$X$17,A303&gt;$X$16),$V$7*Computations!$I$3*1/12,A303&lt;=$X$16,0),0)</f>
        <v>0</v>
      </c>
      <c r="L303" s="42"/>
      <c r="M303" s="42"/>
      <c r="N303" s="42"/>
      <c r="O303" s="42" cm="1">
        <f t="array" ref="O303">IF(A303&gt;=1,_xlfn.IFS(AND($A$51-A303&lt;$X$17,$F$15="Excluding Above"),0,AND($A$51-A303&lt;$X$17,$F$15&lt;&gt;"Excluding Above"),Computations!$A$7*Computations!$J$7*1/12,AND($A$51-A303&gt;=$X$17,A303&gt;$X$16),(Computations!$A$7-Computations!$A$3)*Computations!$J$7*1/12,AND(A303&lt;=$X$16,$F$15&lt;&gt;"Excluding Below"),Computations!$A$7*Computations!$J$7*1/12,AND(A303&lt;=$X$16,$F$15="Excluding Below"),0),0)</f>
        <v>0</v>
      </c>
      <c r="P303" s="42"/>
      <c r="Q303" s="42"/>
      <c r="R303" s="42"/>
      <c r="S303" s="42">
        <f t="shared" si="16"/>
        <v>0</v>
      </c>
      <c r="T303" s="42"/>
      <c r="U303" s="42"/>
      <c r="V303" s="42"/>
      <c r="W303" s="42">
        <f t="shared" si="17"/>
        <v>0</v>
      </c>
      <c r="X303" s="42"/>
      <c r="Y303" s="42"/>
      <c r="Z303" s="42"/>
      <c r="AA303" s="40" t="str" cm="1">
        <f t="array" ref="AA303">_xlfn.IFS($A$51-A303=$X$17,"&lt;=Top of Module",A303=$X$16,"&lt;=Bottom of Module",A303=0,"&lt;=Bottom of Stone",AND($A$51-A303&lt;&gt;$X$17,A303&lt;&gt;$X$16,A303&lt;&gt;0),"")</f>
        <v/>
      </c>
      <c r="AB303" s="41"/>
      <c r="AC303" s="41"/>
      <c r="AD303" s="41"/>
      <c r="AE303" s="41"/>
      <c r="AF303" s="41"/>
    </row>
    <row r="304" spans="1:32" ht="15" customHeight="1" x14ac:dyDescent="0.25">
      <c r="A304" s="48" cm="1">
        <f t="array" ref="A304">_xlfn.IFS(A303&gt;1,A303-1,A303=1,0,A303=0,-999,A303=-999,0-999)</f>
        <v>-999</v>
      </c>
      <c r="B304" s="48"/>
      <c r="C304" s="48"/>
      <c r="D304" s="48"/>
      <c r="E304" s="47">
        <f t="shared" si="15"/>
        <v>0</v>
      </c>
      <c r="F304" s="47"/>
      <c r="G304" s="47"/>
      <c r="H304" s="42">
        <f t="shared" ref="H304:H305" si="18">IF(A304&gt;=0,$N$17+E304,0)</f>
        <v>0</v>
      </c>
      <c r="I304" s="42"/>
      <c r="J304" s="42"/>
      <c r="K304" s="42" cm="1">
        <f t="array" ref="K304">IF(A304&gt;=1,_xlfn.IFS($A$51-A304&lt;$X$17,0,AND($A$51-A304&gt;=$X$17,A304&gt;$X$16),$V$7*Computations!$I$3*1/12,A304&lt;=$X$16,0),0)</f>
        <v>0</v>
      </c>
      <c r="L304" s="42"/>
      <c r="M304" s="42"/>
      <c r="N304" s="42"/>
      <c r="O304" s="42" cm="1">
        <f t="array" ref="O304">IF(A304&gt;=1,_xlfn.IFS(AND($A$51-A304&lt;$X$17,$F$15="Excluding Above"),0,AND($A$51-A304&lt;$X$17,$F$15&lt;&gt;"Excluding Above"),Computations!$A$7*Computations!$J$7*1/12,AND($A$51-A304&gt;=$X$17,A304&gt;$X$16),(Computations!$A$7-Computations!$A$3)*Computations!$J$7*1/12,AND(A304&lt;=$X$16,$F$15&lt;&gt;"Excluding Below"),Computations!$A$7*Computations!$J$7*1/12,AND(A304&lt;=$X$16,$F$15="Excluding Below"),0),0)</f>
        <v>0</v>
      </c>
      <c r="P304" s="42"/>
      <c r="Q304" s="42"/>
      <c r="R304" s="42"/>
      <c r="S304" s="42">
        <f t="shared" si="16"/>
        <v>0</v>
      </c>
      <c r="T304" s="42"/>
      <c r="U304" s="42"/>
      <c r="V304" s="42"/>
      <c r="W304" s="42">
        <f t="shared" si="17"/>
        <v>0</v>
      </c>
      <c r="X304" s="42"/>
      <c r="Y304" s="42"/>
      <c r="Z304" s="42"/>
      <c r="AA304" s="40" t="str" cm="1">
        <f t="array" ref="AA304">_xlfn.IFS($A$51-A304=$X$17,"&lt;=Top of Module",A304=$X$16,"&lt;=Bottom of Module",A304=0,"&lt;=Bottom of Stone",AND($A$51-A304&lt;&gt;$X$17,A304&lt;&gt;$X$16,A304&lt;&gt;0),"")</f>
        <v/>
      </c>
      <c r="AB304" s="41"/>
      <c r="AC304" s="41"/>
      <c r="AD304" s="41"/>
      <c r="AE304" s="41"/>
      <c r="AF304" s="41"/>
    </row>
    <row r="305" spans="1:32" ht="15" customHeight="1" x14ac:dyDescent="0.25">
      <c r="A305" s="48" cm="1">
        <f t="array" ref="A305">_xlfn.IFS(A304&gt;1,A304-1,A304=1,0,A304=0,-999,A304=-999,0-999)</f>
        <v>-999</v>
      </c>
      <c r="B305" s="48"/>
      <c r="C305" s="48"/>
      <c r="D305" s="48"/>
      <c r="E305" s="47">
        <f t="shared" si="15"/>
        <v>0</v>
      </c>
      <c r="F305" s="47"/>
      <c r="G305" s="47"/>
      <c r="H305" s="42">
        <f t="shared" si="18"/>
        <v>0</v>
      </c>
      <c r="I305" s="42"/>
      <c r="J305" s="42"/>
      <c r="K305" s="42" cm="1">
        <f t="array" ref="K305">IF(A305&gt;=1,_xlfn.IFS($A$51-A305&lt;$X$17,0,AND($A$51-A305&gt;=$X$17,A305&gt;$X$16),$V$7*Computations!$I$3*1/12,A305&lt;=$X$16,0),0)</f>
        <v>0</v>
      </c>
      <c r="L305" s="42"/>
      <c r="M305" s="42"/>
      <c r="N305" s="42"/>
      <c r="O305" s="42" cm="1">
        <f t="array" ref="O305">IF(A305&gt;=1,_xlfn.IFS(AND($A$51-A305&lt;$X$17,$F$15="Excluding Above"),0,AND($A$51-A305&lt;$X$17,$F$15&lt;&gt;"Excluding Above"),Computations!$A$7*Computations!$J$7*1/12,AND($A$51-A305&gt;=$X$17,A305&gt;$X$16),(Computations!$A$7-Computations!$A$3)*Computations!$J$7*1/12,AND(A305&lt;=$X$16,$F$15&lt;&gt;"Excluding Below"),Computations!$A$7*Computations!$J$7*1/12,AND(A305&lt;=$X$16,$F$15="Excluding Below"),0),0)</f>
        <v>0</v>
      </c>
      <c r="P305" s="42"/>
      <c r="Q305" s="42"/>
      <c r="R305" s="42"/>
      <c r="S305" s="42">
        <f t="shared" si="16"/>
        <v>0</v>
      </c>
      <c r="T305" s="42"/>
      <c r="U305" s="42"/>
      <c r="V305" s="42"/>
      <c r="W305" s="42">
        <f t="shared" si="17"/>
        <v>0</v>
      </c>
      <c r="X305" s="42"/>
      <c r="Y305" s="42"/>
      <c r="Z305" s="42"/>
      <c r="AA305" s="40" t="str" cm="1">
        <f t="array" ref="AA305">_xlfn.IFS($A$51-A305=$X$17,"&lt;=Top of Module",A305=$X$16,"&lt;=Bottom of Module",A305=0,"&lt;=Bottom of Stone",AND($A$51-A305&lt;&gt;$X$17,A305&lt;&gt;$X$16,A305&lt;&gt;0),"")</f>
        <v/>
      </c>
      <c r="AB305" s="41"/>
      <c r="AC305" s="41"/>
      <c r="AD305" s="41"/>
      <c r="AE305" s="41"/>
      <c r="AF305" s="41"/>
    </row>
  </sheetData>
  <sheetProtection sheet="1" objects="1" scenarios="1"/>
  <mergeCells count="2133">
    <mergeCell ref="AA147:AF147"/>
    <mergeCell ref="AA148:AF148"/>
    <mergeCell ref="AA149:AF149"/>
    <mergeCell ref="AA150:AF150"/>
    <mergeCell ref="AA151:AF151"/>
    <mergeCell ref="AA152:AF152"/>
    <mergeCell ref="AA153:AF153"/>
    <mergeCell ref="AA154:AF154"/>
    <mergeCell ref="AA155:AF155"/>
    <mergeCell ref="AA156:AF156"/>
    <mergeCell ref="AA157:AF157"/>
    <mergeCell ref="AA158:AF158"/>
    <mergeCell ref="AA159:AF159"/>
    <mergeCell ref="AA112:AF112"/>
    <mergeCell ref="AA113:AF113"/>
    <mergeCell ref="AA114:AF114"/>
    <mergeCell ref="AA115:AF115"/>
    <mergeCell ref="AA116:AF116"/>
    <mergeCell ref="AA117:AF117"/>
    <mergeCell ref="AA118:AF118"/>
    <mergeCell ref="AA119:AF119"/>
    <mergeCell ref="AA120:AF120"/>
    <mergeCell ref="AA121:AF121"/>
    <mergeCell ref="AA122:AF122"/>
    <mergeCell ref="AA123:AF123"/>
    <mergeCell ref="AA124:AF124"/>
    <mergeCell ref="AA125:AF125"/>
    <mergeCell ref="AA126:AF126"/>
    <mergeCell ref="AA127:AF127"/>
    <mergeCell ref="AA128:AF128"/>
    <mergeCell ref="AA144:AF144"/>
    <mergeCell ref="AA78:AF78"/>
    <mergeCell ref="AA79:AF79"/>
    <mergeCell ref="AA80:AF80"/>
    <mergeCell ref="AA81:AF81"/>
    <mergeCell ref="AA82:AF82"/>
    <mergeCell ref="AA83:AF83"/>
    <mergeCell ref="AA84:AF84"/>
    <mergeCell ref="AA85:AF85"/>
    <mergeCell ref="AA86:AF86"/>
    <mergeCell ref="AA87:AF87"/>
    <mergeCell ref="AA88:AF88"/>
    <mergeCell ref="AA89:AF89"/>
    <mergeCell ref="AA90:AF90"/>
    <mergeCell ref="AA91:AF91"/>
    <mergeCell ref="AA92:AF92"/>
    <mergeCell ref="AA93:AF93"/>
    <mergeCell ref="AA146:AF146"/>
    <mergeCell ref="AA145:AF145"/>
    <mergeCell ref="AA109:AF109"/>
    <mergeCell ref="AA110:AF110"/>
    <mergeCell ref="AA111:AF111"/>
    <mergeCell ref="AA52:AF52"/>
    <mergeCell ref="AA53:AF53"/>
    <mergeCell ref="AA54:AF54"/>
    <mergeCell ref="AA55:AF55"/>
    <mergeCell ref="AA56:AF56"/>
    <mergeCell ref="AA57:AF57"/>
    <mergeCell ref="AA58:AF58"/>
    <mergeCell ref="AA59:AF59"/>
    <mergeCell ref="AA60:AF60"/>
    <mergeCell ref="AA61:AF61"/>
    <mergeCell ref="AA62:AF62"/>
    <mergeCell ref="AA63:AF63"/>
    <mergeCell ref="AA64:AF64"/>
    <mergeCell ref="AA65:AF65"/>
    <mergeCell ref="AA66:AF66"/>
    <mergeCell ref="AA67:AF67"/>
    <mergeCell ref="AA68:AF68"/>
    <mergeCell ref="AA69:AF69"/>
    <mergeCell ref="AA129:AF129"/>
    <mergeCell ref="AA130:AF130"/>
    <mergeCell ref="AA131:AF131"/>
    <mergeCell ref="AA132:AF132"/>
    <mergeCell ref="AA133:AF133"/>
    <mergeCell ref="AA134:AF134"/>
    <mergeCell ref="AA135:AF135"/>
    <mergeCell ref="AA136:AF136"/>
    <mergeCell ref="AA137:AF137"/>
    <mergeCell ref="AA138:AF138"/>
    <mergeCell ref="AA139:AF139"/>
    <mergeCell ref="AA140:AF140"/>
    <mergeCell ref="AA141:AF141"/>
    <mergeCell ref="AA142:AF142"/>
    <mergeCell ref="AA143:AF143"/>
    <mergeCell ref="AA94:AF94"/>
    <mergeCell ref="AA95:AF95"/>
    <mergeCell ref="AA96:AF96"/>
    <mergeCell ref="AA97:AF97"/>
    <mergeCell ref="AA98:AF98"/>
    <mergeCell ref="AA99:AF99"/>
    <mergeCell ref="AA100:AF100"/>
    <mergeCell ref="AA101:AF101"/>
    <mergeCell ref="AA102:AF102"/>
    <mergeCell ref="AA103:AF103"/>
    <mergeCell ref="AA104:AF104"/>
    <mergeCell ref="AA105:AF105"/>
    <mergeCell ref="AA106:AF106"/>
    <mergeCell ref="AA107:AF107"/>
    <mergeCell ref="AA108:AF108"/>
    <mergeCell ref="AA77:AF77"/>
    <mergeCell ref="AA70:AF70"/>
    <mergeCell ref="AA71:AF71"/>
    <mergeCell ref="AA72:AF72"/>
    <mergeCell ref="AA73:AF73"/>
    <mergeCell ref="AA74:AF74"/>
    <mergeCell ref="AA75:AF75"/>
    <mergeCell ref="AA76:AF76"/>
    <mergeCell ref="AA51:AF51"/>
    <mergeCell ref="L3:Z3"/>
    <mergeCell ref="P34:T34"/>
    <mergeCell ref="P35:T35"/>
    <mergeCell ref="A26:Z26"/>
    <mergeCell ref="U28:V29"/>
    <mergeCell ref="W28:X29"/>
    <mergeCell ref="U30:V30"/>
    <mergeCell ref="W30:X30"/>
    <mergeCell ref="Y28:Z29"/>
    <mergeCell ref="Y30:Z30"/>
    <mergeCell ref="Y34:Z34"/>
    <mergeCell ref="U33:V33"/>
    <mergeCell ref="W33:X33"/>
    <mergeCell ref="U35:V35"/>
    <mergeCell ref="W35:X35"/>
    <mergeCell ref="Y32:Z32"/>
    <mergeCell ref="Y33:Z33"/>
    <mergeCell ref="U31:V31"/>
    <mergeCell ref="I29:K29"/>
    <mergeCell ref="I30:K30"/>
    <mergeCell ref="S10:Z10"/>
    <mergeCell ref="S11:Z11"/>
    <mergeCell ref="N8:P8"/>
    <mergeCell ref="N13:O13"/>
    <mergeCell ref="B6:E6"/>
    <mergeCell ref="A48:Z48"/>
    <mergeCell ref="U34:V34"/>
    <mergeCell ref="W34:X34"/>
    <mergeCell ref="Y35:Z35"/>
    <mergeCell ref="V7:Y7"/>
    <mergeCell ref="V8:Y8"/>
    <mergeCell ref="V12:Y12"/>
    <mergeCell ref="F6:P6"/>
    <mergeCell ref="S6:Z6"/>
    <mergeCell ref="S15:Z15"/>
    <mergeCell ref="X16:Y16"/>
    <mergeCell ref="I28:K28"/>
    <mergeCell ref="X17:Y17"/>
    <mergeCell ref="P36:T36"/>
    <mergeCell ref="U36:V36"/>
    <mergeCell ref="W36:X36"/>
    <mergeCell ref="Y36:Z36"/>
    <mergeCell ref="A6:A24"/>
    <mergeCell ref="P30:T30"/>
    <mergeCell ref="P31:T31"/>
    <mergeCell ref="P32:T32"/>
    <mergeCell ref="F15:I15"/>
    <mergeCell ref="O15:P15"/>
    <mergeCell ref="N14:O14"/>
    <mergeCell ref="L4:Z4"/>
    <mergeCell ref="X41:Z41"/>
    <mergeCell ref="X43:Z43"/>
    <mergeCell ref="X40:Z40"/>
    <mergeCell ref="H50:J50"/>
    <mergeCell ref="K49:N49"/>
    <mergeCell ref="K50:N50"/>
    <mergeCell ref="O49:R49"/>
    <mergeCell ref="O50:R50"/>
    <mergeCell ref="S49:V49"/>
    <mergeCell ref="J34:K34"/>
    <mergeCell ref="J32:K32"/>
    <mergeCell ref="J35:K35"/>
    <mergeCell ref="J36:K36"/>
    <mergeCell ref="J38:K38"/>
    <mergeCell ref="P27:Z27"/>
    <mergeCell ref="X39:Z39"/>
    <mergeCell ref="X44:Z44"/>
    <mergeCell ref="X45:Z45"/>
    <mergeCell ref="P33:T33"/>
    <mergeCell ref="V13:Y13"/>
    <mergeCell ref="R6:R24"/>
    <mergeCell ref="W31:X31"/>
    <mergeCell ref="U32:V32"/>
    <mergeCell ref="W32:X32"/>
    <mergeCell ref="Y31:Z31"/>
    <mergeCell ref="C27:L27"/>
    <mergeCell ref="B14:E15"/>
    <mergeCell ref="X42:Z42"/>
    <mergeCell ref="N19:O19"/>
    <mergeCell ref="S20:Z20"/>
    <mergeCell ref="S19:Z19"/>
    <mergeCell ref="A59:D59"/>
    <mergeCell ref="A60:D60"/>
    <mergeCell ref="A61:D61"/>
    <mergeCell ref="A62:D62"/>
    <mergeCell ref="S50:V50"/>
    <mergeCell ref="W49:Z49"/>
    <mergeCell ref="W50:Z50"/>
    <mergeCell ref="E49:G49"/>
    <mergeCell ref="E50:G50"/>
    <mergeCell ref="A50:D50"/>
    <mergeCell ref="A51:D51"/>
    <mergeCell ref="E51:G51"/>
    <mergeCell ref="H51:J51"/>
    <mergeCell ref="K51:N51"/>
    <mergeCell ref="O51:R51"/>
    <mergeCell ref="S51:V51"/>
    <mergeCell ref="W51:Z51"/>
    <mergeCell ref="H49:J49"/>
    <mergeCell ref="A49:D49"/>
    <mergeCell ref="E59:G59"/>
    <mergeCell ref="E60:G60"/>
    <mergeCell ref="E61:G61"/>
    <mergeCell ref="H61:J61"/>
    <mergeCell ref="E62:G62"/>
    <mergeCell ref="H62:J62"/>
    <mergeCell ref="K52:N52"/>
    <mergeCell ref="O52:R52"/>
    <mergeCell ref="S52:V52"/>
    <mergeCell ref="W52:Z52"/>
    <mergeCell ref="K53:N53"/>
    <mergeCell ref="K54:N54"/>
    <mergeCell ref="K55:N55"/>
    <mergeCell ref="A81:D81"/>
    <mergeCell ref="A82:D82"/>
    <mergeCell ref="A83:D83"/>
    <mergeCell ref="A84:D84"/>
    <mergeCell ref="A85:D85"/>
    <mergeCell ref="A86:D86"/>
    <mergeCell ref="A87:D87"/>
    <mergeCell ref="A88:D88"/>
    <mergeCell ref="A89:D89"/>
    <mergeCell ref="A72:D72"/>
    <mergeCell ref="A73:D73"/>
    <mergeCell ref="A74:D74"/>
    <mergeCell ref="A75:D75"/>
    <mergeCell ref="A76:D76"/>
    <mergeCell ref="A77:D77"/>
    <mergeCell ref="A78:D78"/>
    <mergeCell ref="A79:D79"/>
    <mergeCell ref="A80:D80"/>
    <mergeCell ref="A99:D99"/>
    <mergeCell ref="A100:D100"/>
    <mergeCell ref="A101:D101"/>
    <mergeCell ref="A102:D102"/>
    <mergeCell ref="A103:D103"/>
    <mergeCell ref="A104:D104"/>
    <mergeCell ref="A105:D105"/>
    <mergeCell ref="A106:D106"/>
    <mergeCell ref="A107:D107"/>
    <mergeCell ref="A90:D90"/>
    <mergeCell ref="A91:D91"/>
    <mergeCell ref="A92:D92"/>
    <mergeCell ref="A93:D93"/>
    <mergeCell ref="A94:D94"/>
    <mergeCell ref="A95:D95"/>
    <mergeCell ref="A96:D96"/>
    <mergeCell ref="A97:D97"/>
    <mergeCell ref="A98:D98"/>
    <mergeCell ref="A117:D117"/>
    <mergeCell ref="A118:D118"/>
    <mergeCell ref="A119:D119"/>
    <mergeCell ref="A120:D120"/>
    <mergeCell ref="A121:D121"/>
    <mergeCell ref="A122:D122"/>
    <mergeCell ref="A123:D123"/>
    <mergeCell ref="A124:D124"/>
    <mergeCell ref="A125:D125"/>
    <mergeCell ref="A108:D108"/>
    <mergeCell ref="A109:D109"/>
    <mergeCell ref="A110:D110"/>
    <mergeCell ref="A111:D111"/>
    <mergeCell ref="A112:D112"/>
    <mergeCell ref="A113:D113"/>
    <mergeCell ref="A114:D114"/>
    <mergeCell ref="A115:D115"/>
    <mergeCell ref="A116:D116"/>
    <mergeCell ref="A135:D135"/>
    <mergeCell ref="A136:D136"/>
    <mergeCell ref="A137:D137"/>
    <mergeCell ref="A138:D138"/>
    <mergeCell ref="A139:D139"/>
    <mergeCell ref="A140:D140"/>
    <mergeCell ref="A141:D141"/>
    <mergeCell ref="A142:D142"/>
    <mergeCell ref="A143:D143"/>
    <mergeCell ref="A126:D126"/>
    <mergeCell ref="A127:D127"/>
    <mergeCell ref="A128:D128"/>
    <mergeCell ref="A129:D129"/>
    <mergeCell ref="A130:D130"/>
    <mergeCell ref="A131:D131"/>
    <mergeCell ref="A132:D132"/>
    <mergeCell ref="A133:D133"/>
    <mergeCell ref="A134:D134"/>
    <mergeCell ref="A153:D153"/>
    <mergeCell ref="A154:D154"/>
    <mergeCell ref="A155:D155"/>
    <mergeCell ref="A156:D156"/>
    <mergeCell ref="A157:D157"/>
    <mergeCell ref="A158:D158"/>
    <mergeCell ref="A159:D159"/>
    <mergeCell ref="A160:D160"/>
    <mergeCell ref="A161:D161"/>
    <mergeCell ref="A144:D144"/>
    <mergeCell ref="A145:D145"/>
    <mergeCell ref="A146:D146"/>
    <mergeCell ref="A147:D147"/>
    <mergeCell ref="A148:D148"/>
    <mergeCell ref="A149:D149"/>
    <mergeCell ref="A150:D150"/>
    <mergeCell ref="A151:D151"/>
    <mergeCell ref="A152:D152"/>
    <mergeCell ref="A171:D171"/>
    <mergeCell ref="A172:D172"/>
    <mergeCell ref="A173:D173"/>
    <mergeCell ref="A174:D174"/>
    <mergeCell ref="A175:D175"/>
    <mergeCell ref="A176:D176"/>
    <mergeCell ref="A177:D177"/>
    <mergeCell ref="A178:D178"/>
    <mergeCell ref="A179:D179"/>
    <mergeCell ref="A162:D162"/>
    <mergeCell ref="A163:D163"/>
    <mergeCell ref="A164:D164"/>
    <mergeCell ref="A165:D165"/>
    <mergeCell ref="A166:D166"/>
    <mergeCell ref="A167:D167"/>
    <mergeCell ref="A168:D168"/>
    <mergeCell ref="A169:D169"/>
    <mergeCell ref="A170:D170"/>
    <mergeCell ref="A189:D189"/>
    <mergeCell ref="A190:D190"/>
    <mergeCell ref="A191:D191"/>
    <mergeCell ref="A192:D192"/>
    <mergeCell ref="A193:D193"/>
    <mergeCell ref="A194:D194"/>
    <mergeCell ref="A195:D195"/>
    <mergeCell ref="A196:D196"/>
    <mergeCell ref="A197:D197"/>
    <mergeCell ref="A180:D180"/>
    <mergeCell ref="A181:D181"/>
    <mergeCell ref="A182:D182"/>
    <mergeCell ref="A183:D183"/>
    <mergeCell ref="A184:D184"/>
    <mergeCell ref="A185:D185"/>
    <mergeCell ref="A186:D186"/>
    <mergeCell ref="A187:D187"/>
    <mergeCell ref="A188:D188"/>
    <mergeCell ref="A207:D207"/>
    <mergeCell ref="A208:D208"/>
    <mergeCell ref="A209:D209"/>
    <mergeCell ref="A210:D210"/>
    <mergeCell ref="A211:D211"/>
    <mergeCell ref="A212:D212"/>
    <mergeCell ref="A213:D213"/>
    <mergeCell ref="A214:D214"/>
    <mergeCell ref="A215:D215"/>
    <mergeCell ref="A198:D198"/>
    <mergeCell ref="A199:D199"/>
    <mergeCell ref="A200:D200"/>
    <mergeCell ref="A201:D201"/>
    <mergeCell ref="A202:D202"/>
    <mergeCell ref="A203:D203"/>
    <mergeCell ref="A204:D204"/>
    <mergeCell ref="A205:D205"/>
    <mergeCell ref="A206:D206"/>
    <mergeCell ref="A225:D225"/>
    <mergeCell ref="A226:D226"/>
    <mergeCell ref="A227:D227"/>
    <mergeCell ref="A228:D228"/>
    <mergeCell ref="A229:D229"/>
    <mergeCell ref="A230:D230"/>
    <mergeCell ref="A231:D231"/>
    <mergeCell ref="A232:D232"/>
    <mergeCell ref="A233:D233"/>
    <mergeCell ref="A216:D216"/>
    <mergeCell ref="A217:D217"/>
    <mergeCell ref="A218:D218"/>
    <mergeCell ref="A219:D219"/>
    <mergeCell ref="A220:D220"/>
    <mergeCell ref="A221:D221"/>
    <mergeCell ref="A222:D222"/>
    <mergeCell ref="A223:D223"/>
    <mergeCell ref="A224:D224"/>
    <mergeCell ref="A243:D243"/>
    <mergeCell ref="A244:D244"/>
    <mergeCell ref="A245:D245"/>
    <mergeCell ref="A246:D246"/>
    <mergeCell ref="A247:D247"/>
    <mergeCell ref="A248:D248"/>
    <mergeCell ref="A249:D249"/>
    <mergeCell ref="A250:D250"/>
    <mergeCell ref="A251:D251"/>
    <mergeCell ref="A234:D234"/>
    <mergeCell ref="A235:D235"/>
    <mergeCell ref="A236:D236"/>
    <mergeCell ref="A237:D237"/>
    <mergeCell ref="A238:D238"/>
    <mergeCell ref="A239:D239"/>
    <mergeCell ref="A240:D240"/>
    <mergeCell ref="A241:D241"/>
    <mergeCell ref="A242:D242"/>
    <mergeCell ref="A261:D261"/>
    <mergeCell ref="A262:D262"/>
    <mergeCell ref="A263:D263"/>
    <mergeCell ref="A264:D264"/>
    <mergeCell ref="A265:D265"/>
    <mergeCell ref="A266:D266"/>
    <mergeCell ref="A267:D267"/>
    <mergeCell ref="A268:D268"/>
    <mergeCell ref="A269:D269"/>
    <mergeCell ref="A252:D252"/>
    <mergeCell ref="A253:D253"/>
    <mergeCell ref="A254:D254"/>
    <mergeCell ref="A255:D255"/>
    <mergeCell ref="A256:D256"/>
    <mergeCell ref="A257:D257"/>
    <mergeCell ref="A258:D258"/>
    <mergeCell ref="A259:D259"/>
    <mergeCell ref="A260:D260"/>
    <mergeCell ref="A279:D279"/>
    <mergeCell ref="A280:D280"/>
    <mergeCell ref="A281:D281"/>
    <mergeCell ref="A282:D282"/>
    <mergeCell ref="A283:D283"/>
    <mergeCell ref="A284:D284"/>
    <mergeCell ref="A285:D285"/>
    <mergeCell ref="A286:D286"/>
    <mergeCell ref="A287:D287"/>
    <mergeCell ref="A270:D270"/>
    <mergeCell ref="A271:D271"/>
    <mergeCell ref="A272:D272"/>
    <mergeCell ref="A273:D273"/>
    <mergeCell ref="A274:D274"/>
    <mergeCell ref="A275:D275"/>
    <mergeCell ref="A276:D276"/>
    <mergeCell ref="A277:D277"/>
    <mergeCell ref="A278:D278"/>
    <mergeCell ref="A297:D297"/>
    <mergeCell ref="A298:D298"/>
    <mergeCell ref="A299:D299"/>
    <mergeCell ref="A300:D300"/>
    <mergeCell ref="A301:D301"/>
    <mergeCell ref="A302:D302"/>
    <mergeCell ref="A303:D303"/>
    <mergeCell ref="A304:D304"/>
    <mergeCell ref="A305:D305"/>
    <mergeCell ref="A288:D288"/>
    <mergeCell ref="A289:D289"/>
    <mergeCell ref="A290:D290"/>
    <mergeCell ref="A291:D291"/>
    <mergeCell ref="A292:D292"/>
    <mergeCell ref="A293:D293"/>
    <mergeCell ref="A294:D294"/>
    <mergeCell ref="A295:D295"/>
    <mergeCell ref="A296:D296"/>
    <mergeCell ref="E63:G63"/>
    <mergeCell ref="E64:G64"/>
    <mergeCell ref="E65:G65"/>
    <mergeCell ref="E66:G66"/>
    <mergeCell ref="E67:G67"/>
    <mergeCell ref="E68:G68"/>
    <mergeCell ref="E69:G69"/>
    <mergeCell ref="E70:G70"/>
    <mergeCell ref="E71:G71"/>
    <mergeCell ref="A52:D52"/>
    <mergeCell ref="A53:D53"/>
    <mergeCell ref="E52:G52"/>
    <mergeCell ref="E53:G53"/>
    <mergeCell ref="E54:G54"/>
    <mergeCell ref="E55:G55"/>
    <mergeCell ref="E56:G56"/>
    <mergeCell ref="E57:G57"/>
    <mergeCell ref="E58:G58"/>
    <mergeCell ref="A54:D54"/>
    <mergeCell ref="A55:D55"/>
    <mergeCell ref="A56:D56"/>
    <mergeCell ref="A57:D57"/>
    <mergeCell ref="A58:D58"/>
    <mergeCell ref="A63:D63"/>
    <mergeCell ref="A64:D64"/>
    <mergeCell ref="A65:D65"/>
    <mergeCell ref="A66:D66"/>
    <mergeCell ref="A67:D67"/>
    <mergeCell ref="A68:D68"/>
    <mergeCell ref="A69:D69"/>
    <mergeCell ref="A70:D70"/>
    <mergeCell ref="A71:D71"/>
    <mergeCell ref="E81:G81"/>
    <mergeCell ref="E82:G82"/>
    <mergeCell ref="E83:G83"/>
    <mergeCell ref="E84:G84"/>
    <mergeCell ref="E85:G85"/>
    <mergeCell ref="E86:G86"/>
    <mergeCell ref="E87:G87"/>
    <mergeCell ref="E88:G88"/>
    <mergeCell ref="E89:G89"/>
    <mergeCell ref="E72:G72"/>
    <mergeCell ref="E73:G73"/>
    <mergeCell ref="E74:G74"/>
    <mergeCell ref="E75:G75"/>
    <mergeCell ref="E76:G76"/>
    <mergeCell ref="E77:G77"/>
    <mergeCell ref="E78:G78"/>
    <mergeCell ref="E79:G79"/>
    <mergeCell ref="E80:G80"/>
    <mergeCell ref="E99:G99"/>
    <mergeCell ref="E100:G100"/>
    <mergeCell ref="E101:G101"/>
    <mergeCell ref="E102:G102"/>
    <mergeCell ref="E103:G103"/>
    <mergeCell ref="E104:G104"/>
    <mergeCell ref="E105:G105"/>
    <mergeCell ref="E106:G106"/>
    <mergeCell ref="E107:G107"/>
    <mergeCell ref="E90:G90"/>
    <mergeCell ref="E91:G91"/>
    <mergeCell ref="E92:G92"/>
    <mergeCell ref="E93:G93"/>
    <mergeCell ref="E94:G94"/>
    <mergeCell ref="E95:G95"/>
    <mergeCell ref="E96:G96"/>
    <mergeCell ref="E97:G97"/>
    <mergeCell ref="E98:G98"/>
    <mergeCell ref="E117:G117"/>
    <mergeCell ref="E118:G118"/>
    <mergeCell ref="E119:G119"/>
    <mergeCell ref="E120:G120"/>
    <mergeCell ref="E121:G121"/>
    <mergeCell ref="E122:G122"/>
    <mergeCell ref="E123:G123"/>
    <mergeCell ref="E124:G124"/>
    <mergeCell ref="E125:G125"/>
    <mergeCell ref="E108:G108"/>
    <mergeCell ref="E109:G109"/>
    <mergeCell ref="E110:G110"/>
    <mergeCell ref="E111:G111"/>
    <mergeCell ref="E112:G112"/>
    <mergeCell ref="E113:G113"/>
    <mergeCell ref="E114:G114"/>
    <mergeCell ref="E115:G115"/>
    <mergeCell ref="E116:G116"/>
    <mergeCell ref="E135:G135"/>
    <mergeCell ref="E136:G136"/>
    <mergeCell ref="E137:G137"/>
    <mergeCell ref="E138:G138"/>
    <mergeCell ref="E139:G139"/>
    <mergeCell ref="E140:G140"/>
    <mergeCell ref="E141:G141"/>
    <mergeCell ref="E142:G142"/>
    <mergeCell ref="E143:G143"/>
    <mergeCell ref="E126:G126"/>
    <mergeCell ref="E127:G127"/>
    <mergeCell ref="E128:G128"/>
    <mergeCell ref="E129:G129"/>
    <mergeCell ref="E130:G130"/>
    <mergeCell ref="E131:G131"/>
    <mergeCell ref="E132:G132"/>
    <mergeCell ref="E133:G133"/>
    <mergeCell ref="E134:G134"/>
    <mergeCell ref="E153:G153"/>
    <mergeCell ref="E154:G154"/>
    <mergeCell ref="E155:G155"/>
    <mergeCell ref="E156:G156"/>
    <mergeCell ref="E157:G157"/>
    <mergeCell ref="E158:G158"/>
    <mergeCell ref="E159:G159"/>
    <mergeCell ref="E160:G160"/>
    <mergeCell ref="E161:G161"/>
    <mergeCell ref="E144:G144"/>
    <mergeCell ref="E145:G145"/>
    <mergeCell ref="E146:G146"/>
    <mergeCell ref="E147:G147"/>
    <mergeCell ref="E148:G148"/>
    <mergeCell ref="E149:G149"/>
    <mergeCell ref="E150:G150"/>
    <mergeCell ref="E151:G151"/>
    <mergeCell ref="E152:G152"/>
    <mergeCell ref="E171:G171"/>
    <mergeCell ref="E172:G172"/>
    <mergeCell ref="E173:G173"/>
    <mergeCell ref="E174:G174"/>
    <mergeCell ref="E175:G175"/>
    <mergeCell ref="E176:G176"/>
    <mergeCell ref="E177:G177"/>
    <mergeCell ref="E178:G178"/>
    <mergeCell ref="E179:G179"/>
    <mergeCell ref="E162:G162"/>
    <mergeCell ref="E163:G163"/>
    <mergeCell ref="E164:G164"/>
    <mergeCell ref="E165:G165"/>
    <mergeCell ref="E166:G166"/>
    <mergeCell ref="E167:G167"/>
    <mergeCell ref="E168:G168"/>
    <mergeCell ref="E169:G169"/>
    <mergeCell ref="E170:G170"/>
    <mergeCell ref="E189:G189"/>
    <mergeCell ref="E190:G190"/>
    <mergeCell ref="E191:G191"/>
    <mergeCell ref="E192:G192"/>
    <mergeCell ref="E193:G193"/>
    <mergeCell ref="E194:G194"/>
    <mergeCell ref="E195:G195"/>
    <mergeCell ref="E196:G196"/>
    <mergeCell ref="E197:G197"/>
    <mergeCell ref="E180:G180"/>
    <mergeCell ref="E181:G181"/>
    <mergeCell ref="E182:G182"/>
    <mergeCell ref="E183:G183"/>
    <mergeCell ref="E184:G184"/>
    <mergeCell ref="E185:G185"/>
    <mergeCell ref="E186:G186"/>
    <mergeCell ref="E187:G187"/>
    <mergeCell ref="E188:G188"/>
    <mergeCell ref="E207:G207"/>
    <mergeCell ref="E208:G208"/>
    <mergeCell ref="E209:G209"/>
    <mergeCell ref="E210:G210"/>
    <mergeCell ref="E211:G211"/>
    <mergeCell ref="E212:G212"/>
    <mergeCell ref="E213:G213"/>
    <mergeCell ref="E214:G214"/>
    <mergeCell ref="E215:G215"/>
    <mergeCell ref="E198:G198"/>
    <mergeCell ref="E199:G199"/>
    <mergeCell ref="E200:G200"/>
    <mergeCell ref="E201:G201"/>
    <mergeCell ref="E202:G202"/>
    <mergeCell ref="E203:G203"/>
    <mergeCell ref="E204:G204"/>
    <mergeCell ref="E205:G205"/>
    <mergeCell ref="E206:G206"/>
    <mergeCell ref="E225:G225"/>
    <mergeCell ref="E226:G226"/>
    <mergeCell ref="E227:G227"/>
    <mergeCell ref="E228:G228"/>
    <mergeCell ref="E229:G229"/>
    <mergeCell ref="E230:G230"/>
    <mergeCell ref="E231:G231"/>
    <mergeCell ref="E232:G232"/>
    <mergeCell ref="E233:G233"/>
    <mergeCell ref="E216:G216"/>
    <mergeCell ref="E217:G217"/>
    <mergeCell ref="E218:G218"/>
    <mergeCell ref="E219:G219"/>
    <mergeCell ref="E220:G220"/>
    <mergeCell ref="E221:G221"/>
    <mergeCell ref="E222:G222"/>
    <mergeCell ref="E223:G223"/>
    <mergeCell ref="E224:G224"/>
    <mergeCell ref="E243:G243"/>
    <mergeCell ref="E244:G244"/>
    <mergeCell ref="E245:G245"/>
    <mergeCell ref="E246:G246"/>
    <mergeCell ref="E247:G247"/>
    <mergeCell ref="E248:G248"/>
    <mergeCell ref="E249:G249"/>
    <mergeCell ref="E250:G250"/>
    <mergeCell ref="E251:G251"/>
    <mergeCell ref="E234:G234"/>
    <mergeCell ref="E235:G235"/>
    <mergeCell ref="E236:G236"/>
    <mergeCell ref="E237:G237"/>
    <mergeCell ref="E238:G238"/>
    <mergeCell ref="E239:G239"/>
    <mergeCell ref="E240:G240"/>
    <mergeCell ref="E241:G241"/>
    <mergeCell ref="E242:G242"/>
    <mergeCell ref="E261:G261"/>
    <mergeCell ref="E262:G262"/>
    <mergeCell ref="E263:G263"/>
    <mergeCell ref="E264:G264"/>
    <mergeCell ref="E265:G265"/>
    <mergeCell ref="E266:G266"/>
    <mergeCell ref="E267:G267"/>
    <mergeCell ref="E268:G268"/>
    <mergeCell ref="E269:G269"/>
    <mergeCell ref="E252:G252"/>
    <mergeCell ref="E253:G253"/>
    <mergeCell ref="E254:G254"/>
    <mergeCell ref="E255:G255"/>
    <mergeCell ref="E256:G256"/>
    <mergeCell ref="E257:G257"/>
    <mergeCell ref="E258:G258"/>
    <mergeCell ref="E259:G259"/>
    <mergeCell ref="E260:G260"/>
    <mergeCell ref="E279:G279"/>
    <mergeCell ref="E280:G280"/>
    <mergeCell ref="E281:G281"/>
    <mergeCell ref="E282:G282"/>
    <mergeCell ref="E283:G283"/>
    <mergeCell ref="E284:G284"/>
    <mergeCell ref="E285:G285"/>
    <mergeCell ref="E286:G286"/>
    <mergeCell ref="E287:G287"/>
    <mergeCell ref="E270:G270"/>
    <mergeCell ref="E271:G271"/>
    <mergeCell ref="E272:G272"/>
    <mergeCell ref="E273:G273"/>
    <mergeCell ref="E274:G274"/>
    <mergeCell ref="E275:G275"/>
    <mergeCell ref="E276:G276"/>
    <mergeCell ref="E277:G277"/>
    <mergeCell ref="E278:G278"/>
    <mergeCell ref="E297:G297"/>
    <mergeCell ref="E298:G298"/>
    <mergeCell ref="E299:G299"/>
    <mergeCell ref="E300:G300"/>
    <mergeCell ref="E301:G301"/>
    <mergeCell ref="E302:G302"/>
    <mergeCell ref="E303:G303"/>
    <mergeCell ref="E304:G304"/>
    <mergeCell ref="E305:G305"/>
    <mergeCell ref="E288:G288"/>
    <mergeCell ref="E289:G289"/>
    <mergeCell ref="E290:G290"/>
    <mergeCell ref="E291:G291"/>
    <mergeCell ref="E292:G292"/>
    <mergeCell ref="E293:G293"/>
    <mergeCell ref="E294:G294"/>
    <mergeCell ref="E295:G295"/>
    <mergeCell ref="E296:G296"/>
    <mergeCell ref="H63:J63"/>
    <mergeCell ref="H64:J64"/>
    <mergeCell ref="H65:J65"/>
    <mergeCell ref="H66:J66"/>
    <mergeCell ref="H67:J67"/>
    <mergeCell ref="H68:J68"/>
    <mergeCell ref="H69:J69"/>
    <mergeCell ref="H70:J70"/>
    <mergeCell ref="H52:J52"/>
    <mergeCell ref="H53:J53"/>
    <mergeCell ref="H54:J54"/>
    <mergeCell ref="H55:J55"/>
    <mergeCell ref="H56:J56"/>
    <mergeCell ref="H57:J57"/>
    <mergeCell ref="H58:J58"/>
    <mergeCell ref="H59:J59"/>
    <mergeCell ref="H60:J60"/>
    <mergeCell ref="H80:J80"/>
    <mergeCell ref="H81:J81"/>
    <mergeCell ref="H82:J82"/>
    <mergeCell ref="H83:J83"/>
    <mergeCell ref="H84:J84"/>
    <mergeCell ref="H85:J85"/>
    <mergeCell ref="H86:J86"/>
    <mergeCell ref="H87:J87"/>
    <mergeCell ref="H88:J88"/>
    <mergeCell ref="H71:J71"/>
    <mergeCell ref="H72:J72"/>
    <mergeCell ref="H73:J73"/>
    <mergeCell ref="H74:J74"/>
    <mergeCell ref="H75:J75"/>
    <mergeCell ref="H76:J76"/>
    <mergeCell ref="H77:J77"/>
    <mergeCell ref="H78:J78"/>
    <mergeCell ref="H79:J79"/>
    <mergeCell ref="H98:J98"/>
    <mergeCell ref="H99:J99"/>
    <mergeCell ref="H100:J100"/>
    <mergeCell ref="H101:J101"/>
    <mergeCell ref="H102:J102"/>
    <mergeCell ref="H103:J103"/>
    <mergeCell ref="H104:J104"/>
    <mergeCell ref="H105:J105"/>
    <mergeCell ref="H106:J106"/>
    <mergeCell ref="H89:J89"/>
    <mergeCell ref="H90:J90"/>
    <mergeCell ref="H91:J91"/>
    <mergeCell ref="H92:J92"/>
    <mergeCell ref="H93:J93"/>
    <mergeCell ref="H94:J94"/>
    <mergeCell ref="H95:J95"/>
    <mergeCell ref="H96:J96"/>
    <mergeCell ref="H97:J97"/>
    <mergeCell ref="H116:J116"/>
    <mergeCell ref="H117:J117"/>
    <mergeCell ref="H118:J118"/>
    <mergeCell ref="H119:J119"/>
    <mergeCell ref="H120:J120"/>
    <mergeCell ref="H121:J121"/>
    <mergeCell ref="H122:J122"/>
    <mergeCell ref="H123:J123"/>
    <mergeCell ref="H124:J124"/>
    <mergeCell ref="H107:J107"/>
    <mergeCell ref="H108:J108"/>
    <mergeCell ref="H109:J109"/>
    <mergeCell ref="H110:J110"/>
    <mergeCell ref="H111:J111"/>
    <mergeCell ref="H112:J112"/>
    <mergeCell ref="H113:J113"/>
    <mergeCell ref="H114:J114"/>
    <mergeCell ref="H115:J115"/>
    <mergeCell ref="H134:J134"/>
    <mergeCell ref="H135:J135"/>
    <mergeCell ref="H136:J136"/>
    <mergeCell ref="H137:J137"/>
    <mergeCell ref="H138:J138"/>
    <mergeCell ref="H139:J139"/>
    <mergeCell ref="H140:J140"/>
    <mergeCell ref="H141:J141"/>
    <mergeCell ref="H142:J142"/>
    <mergeCell ref="H125:J125"/>
    <mergeCell ref="H126:J126"/>
    <mergeCell ref="H127:J127"/>
    <mergeCell ref="H128:J128"/>
    <mergeCell ref="H129:J129"/>
    <mergeCell ref="H130:J130"/>
    <mergeCell ref="H131:J131"/>
    <mergeCell ref="H132:J132"/>
    <mergeCell ref="H133:J133"/>
    <mergeCell ref="H152:J152"/>
    <mergeCell ref="H153:J153"/>
    <mergeCell ref="H154:J154"/>
    <mergeCell ref="H155:J155"/>
    <mergeCell ref="H156:J156"/>
    <mergeCell ref="H157:J157"/>
    <mergeCell ref="H158:J158"/>
    <mergeCell ref="H159:J159"/>
    <mergeCell ref="H160:J160"/>
    <mergeCell ref="H143:J143"/>
    <mergeCell ref="H144:J144"/>
    <mergeCell ref="H145:J145"/>
    <mergeCell ref="H146:J146"/>
    <mergeCell ref="H147:J147"/>
    <mergeCell ref="H148:J148"/>
    <mergeCell ref="H149:J149"/>
    <mergeCell ref="H150:J150"/>
    <mergeCell ref="H151:J151"/>
    <mergeCell ref="H170:J170"/>
    <mergeCell ref="H171:J171"/>
    <mergeCell ref="H172:J172"/>
    <mergeCell ref="H173:J173"/>
    <mergeCell ref="H174:J174"/>
    <mergeCell ref="H175:J175"/>
    <mergeCell ref="H176:J176"/>
    <mergeCell ref="H177:J177"/>
    <mergeCell ref="H178:J178"/>
    <mergeCell ref="H161:J161"/>
    <mergeCell ref="H162:J162"/>
    <mergeCell ref="H163:J163"/>
    <mergeCell ref="H164:J164"/>
    <mergeCell ref="H165:J165"/>
    <mergeCell ref="H166:J166"/>
    <mergeCell ref="H167:J167"/>
    <mergeCell ref="H168:J168"/>
    <mergeCell ref="H169:J169"/>
    <mergeCell ref="H188:J188"/>
    <mergeCell ref="H189:J189"/>
    <mergeCell ref="H190:J190"/>
    <mergeCell ref="H191:J191"/>
    <mergeCell ref="H192:J192"/>
    <mergeCell ref="H193:J193"/>
    <mergeCell ref="H194:J194"/>
    <mergeCell ref="H195:J195"/>
    <mergeCell ref="H196:J196"/>
    <mergeCell ref="H179:J179"/>
    <mergeCell ref="H180:J180"/>
    <mergeCell ref="H181:J181"/>
    <mergeCell ref="H182:J182"/>
    <mergeCell ref="H183:J183"/>
    <mergeCell ref="H184:J184"/>
    <mergeCell ref="H185:J185"/>
    <mergeCell ref="H186:J186"/>
    <mergeCell ref="H187:J187"/>
    <mergeCell ref="H206:J206"/>
    <mergeCell ref="H207:J207"/>
    <mergeCell ref="H208:J208"/>
    <mergeCell ref="H209:J209"/>
    <mergeCell ref="H210:J210"/>
    <mergeCell ref="H211:J211"/>
    <mergeCell ref="H212:J212"/>
    <mergeCell ref="H213:J213"/>
    <mergeCell ref="H214:J214"/>
    <mergeCell ref="H197:J197"/>
    <mergeCell ref="H198:J198"/>
    <mergeCell ref="H199:J199"/>
    <mergeCell ref="H200:J200"/>
    <mergeCell ref="H201:J201"/>
    <mergeCell ref="H202:J202"/>
    <mergeCell ref="H203:J203"/>
    <mergeCell ref="H204:J204"/>
    <mergeCell ref="H205:J205"/>
    <mergeCell ref="H224:J224"/>
    <mergeCell ref="H225:J225"/>
    <mergeCell ref="H226:J226"/>
    <mergeCell ref="H227:J227"/>
    <mergeCell ref="H228:J228"/>
    <mergeCell ref="H229:J229"/>
    <mergeCell ref="H230:J230"/>
    <mergeCell ref="H231:J231"/>
    <mergeCell ref="H232:J232"/>
    <mergeCell ref="H215:J215"/>
    <mergeCell ref="H216:J216"/>
    <mergeCell ref="H217:J217"/>
    <mergeCell ref="H218:J218"/>
    <mergeCell ref="H219:J219"/>
    <mergeCell ref="H220:J220"/>
    <mergeCell ref="H221:J221"/>
    <mergeCell ref="H222:J222"/>
    <mergeCell ref="H223:J223"/>
    <mergeCell ref="H242:J242"/>
    <mergeCell ref="H243:J243"/>
    <mergeCell ref="H244:J244"/>
    <mergeCell ref="H245:J245"/>
    <mergeCell ref="H246:J246"/>
    <mergeCell ref="H247:J247"/>
    <mergeCell ref="H248:J248"/>
    <mergeCell ref="H249:J249"/>
    <mergeCell ref="H250:J250"/>
    <mergeCell ref="H233:J233"/>
    <mergeCell ref="H234:J234"/>
    <mergeCell ref="H235:J235"/>
    <mergeCell ref="H236:J236"/>
    <mergeCell ref="H237:J237"/>
    <mergeCell ref="H238:J238"/>
    <mergeCell ref="H239:J239"/>
    <mergeCell ref="H240:J240"/>
    <mergeCell ref="H241:J241"/>
    <mergeCell ref="H260:J260"/>
    <mergeCell ref="H261:J261"/>
    <mergeCell ref="H262:J262"/>
    <mergeCell ref="H263:J263"/>
    <mergeCell ref="H264:J264"/>
    <mergeCell ref="H265:J265"/>
    <mergeCell ref="H266:J266"/>
    <mergeCell ref="H267:J267"/>
    <mergeCell ref="H268:J268"/>
    <mergeCell ref="H251:J251"/>
    <mergeCell ref="H252:J252"/>
    <mergeCell ref="H253:J253"/>
    <mergeCell ref="H254:J254"/>
    <mergeCell ref="H255:J255"/>
    <mergeCell ref="H256:J256"/>
    <mergeCell ref="H257:J257"/>
    <mergeCell ref="H258:J258"/>
    <mergeCell ref="H259:J259"/>
    <mergeCell ref="H290:J290"/>
    <mergeCell ref="H291:J291"/>
    <mergeCell ref="H292:J292"/>
    <mergeCell ref="H293:J293"/>
    <mergeCell ref="H294:J294"/>
    <mergeCell ref="H295:J295"/>
    <mergeCell ref="H278:J278"/>
    <mergeCell ref="H279:J279"/>
    <mergeCell ref="H280:J280"/>
    <mergeCell ref="H281:J281"/>
    <mergeCell ref="H282:J282"/>
    <mergeCell ref="H283:J283"/>
    <mergeCell ref="H284:J284"/>
    <mergeCell ref="H285:J285"/>
    <mergeCell ref="H286:J286"/>
    <mergeCell ref="H269:J269"/>
    <mergeCell ref="H270:J270"/>
    <mergeCell ref="H271:J271"/>
    <mergeCell ref="H272:J272"/>
    <mergeCell ref="H273:J273"/>
    <mergeCell ref="H274:J274"/>
    <mergeCell ref="H275:J275"/>
    <mergeCell ref="H276:J276"/>
    <mergeCell ref="H277:J277"/>
    <mergeCell ref="K56:N56"/>
    <mergeCell ref="K57:N57"/>
    <mergeCell ref="S53:V53"/>
    <mergeCell ref="S54:V54"/>
    <mergeCell ref="S55:V55"/>
    <mergeCell ref="S56:V56"/>
    <mergeCell ref="S57:V57"/>
    <mergeCell ref="H305:J305"/>
    <mergeCell ref="B24:P24"/>
    <mergeCell ref="N17:O17"/>
    <mergeCell ref="J23:P23"/>
    <mergeCell ref="N21:O21"/>
    <mergeCell ref="H296:J296"/>
    <mergeCell ref="H297:J297"/>
    <mergeCell ref="H298:J298"/>
    <mergeCell ref="H299:J299"/>
    <mergeCell ref="H300:J300"/>
    <mergeCell ref="H301:J301"/>
    <mergeCell ref="H302:J302"/>
    <mergeCell ref="H303:J303"/>
    <mergeCell ref="H304:J304"/>
    <mergeCell ref="H287:J287"/>
    <mergeCell ref="H288:J288"/>
    <mergeCell ref="H289:J289"/>
    <mergeCell ref="K67:N67"/>
    <mergeCell ref="K68:N68"/>
    <mergeCell ref="K69:N69"/>
    <mergeCell ref="K70:N70"/>
    <mergeCell ref="K71:N71"/>
    <mergeCell ref="K72:N72"/>
    <mergeCell ref="K73:N73"/>
    <mergeCell ref="K74:N74"/>
    <mergeCell ref="K75:N75"/>
    <mergeCell ref="K58:N58"/>
    <mergeCell ref="K59:N59"/>
    <mergeCell ref="K60:N60"/>
    <mergeCell ref="K61:N61"/>
    <mergeCell ref="K62:N62"/>
    <mergeCell ref="K63:N63"/>
    <mergeCell ref="K64:N64"/>
    <mergeCell ref="K65:N65"/>
    <mergeCell ref="K66:N66"/>
    <mergeCell ref="K85:N85"/>
    <mergeCell ref="K86:N86"/>
    <mergeCell ref="K87:N87"/>
    <mergeCell ref="K88:N88"/>
    <mergeCell ref="K89:N89"/>
    <mergeCell ref="K90:N90"/>
    <mergeCell ref="K76:N76"/>
    <mergeCell ref="K77:N77"/>
    <mergeCell ref="K78:N78"/>
    <mergeCell ref="K79:N79"/>
    <mergeCell ref="K80:N80"/>
    <mergeCell ref="K81:N81"/>
    <mergeCell ref="K82:N82"/>
    <mergeCell ref="K83:N83"/>
    <mergeCell ref="K84:N84"/>
    <mergeCell ref="K139:N139"/>
    <mergeCell ref="K106:N106"/>
    <mergeCell ref="K107:N107"/>
    <mergeCell ref="K108:N108"/>
    <mergeCell ref="K109:N109"/>
    <mergeCell ref="K110:N110"/>
    <mergeCell ref="K111:N111"/>
    <mergeCell ref="K94:N94"/>
    <mergeCell ref="K95:N95"/>
    <mergeCell ref="K96:N96"/>
    <mergeCell ref="K97:N97"/>
    <mergeCell ref="K98:N98"/>
    <mergeCell ref="K99:N99"/>
    <mergeCell ref="K100:N100"/>
    <mergeCell ref="K101:N101"/>
    <mergeCell ref="K102:N102"/>
    <mergeCell ref="K121:N121"/>
    <mergeCell ref="K128:N128"/>
    <mergeCell ref="K122:N122"/>
    <mergeCell ref="K130:N130"/>
    <mergeCell ref="K131:N131"/>
    <mergeCell ref="K132:N132"/>
    <mergeCell ref="K133:N133"/>
    <mergeCell ref="K134:N134"/>
    <mergeCell ref="K135:N135"/>
    <mergeCell ref="K136:N136"/>
    <mergeCell ref="K137:N137"/>
    <mergeCell ref="K138:N138"/>
    <mergeCell ref="K123:N123"/>
    <mergeCell ref="K124:N124"/>
    <mergeCell ref="K125:N125"/>
    <mergeCell ref="K126:N126"/>
    <mergeCell ref="K127:N127"/>
    <mergeCell ref="K91:N91"/>
    <mergeCell ref="K92:N92"/>
    <mergeCell ref="K93:N93"/>
    <mergeCell ref="K129:N129"/>
    <mergeCell ref="K114:N114"/>
    <mergeCell ref="K115:N115"/>
    <mergeCell ref="K116:N116"/>
    <mergeCell ref="K117:N117"/>
    <mergeCell ref="K118:N118"/>
    <mergeCell ref="K119:N119"/>
    <mergeCell ref="K120:N120"/>
    <mergeCell ref="K103:N103"/>
    <mergeCell ref="K104:N104"/>
    <mergeCell ref="K105:N105"/>
    <mergeCell ref="K112:N112"/>
    <mergeCell ref="K113:N113"/>
    <mergeCell ref="K156:N156"/>
    <mergeCell ref="K140:N140"/>
    <mergeCell ref="K141:N141"/>
    <mergeCell ref="K142:N142"/>
    <mergeCell ref="K143:N143"/>
    <mergeCell ref="K144:N144"/>
    <mergeCell ref="K145:N145"/>
    <mergeCell ref="K146:N146"/>
    <mergeCell ref="K147:N147"/>
    <mergeCell ref="K166:N166"/>
    <mergeCell ref="K167:N167"/>
    <mergeCell ref="K168:N168"/>
    <mergeCell ref="K169:N169"/>
    <mergeCell ref="K170:N170"/>
    <mergeCell ref="K171:N171"/>
    <mergeCell ref="K172:N172"/>
    <mergeCell ref="K173:N173"/>
    <mergeCell ref="K148:N148"/>
    <mergeCell ref="K149:N149"/>
    <mergeCell ref="K150:N150"/>
    <mergeCell ref="K151:N151"/>
    <mergeCell ref="K152:N152"/>
    <mergeCell ref="K153:N153"/>
    <mergeCell ref="K154:N154"/>
    <mergeCell ref="K155:N155"/>
    <mergeCell ref="K174:N174"/>
    <mergeCell ref="K157:N157"/>
    <mergeCell ref="K158:N158"/>
    <mergeCell ref="K159:N159"/>
    <mergeCell ref="K160:N160"/>
    <mergeCell ref="K161:N161"/>
    <mergeCell ref="K162:N162"/>
    <mergeCell ref="K163:N163"/>
    <mergeCell ref="K164:N164"/>
    <mergeCell ref="K165:N165"/>
    <mergeCell ref="K184:N184"/>
    <mergeCell ref="K185:N185"/>
    <mergeCell ref="K186:N186"/>
    <mergeCell ref="K187:N187"/>
    <mergeCell ref="K188:N188"/>
    <mergeCell ref="K189:N189"/>
    <mergeCell ref="K190:N190"/>
    <mergeCell ref="K191:N191"/>
    <mergeCell ref="K192:N192"/>
    <mergeCell ref="K175:N175"/>
    <mergeCell ref="K176:N176"/>
    <mergeCell ref="K177:N177"/>
    <mergeCell ref="K178:N178"/>
    <mergeCell ref="K179:N179"/>
    <mergeCell ref="K180:N180"/>
    <mergeCell ref="K181:N181"/>
    <mergeCell ref="K182:N182"/>
    <mergeCell ref="K183:N183"/>
    <mergeCell ref="K202:N202"/>
    <mergeCell ref="K203:N203"/>
    <mergeCell ref="K204:N204"/>
    <mergeCell ref="K205:N205"/>
    <mergeCell ref="K206:N206"/>
    <mergeCell ref="K207:N207"/>
    <mergeCell ref="K208:N208"/>
    <mergeCell ref="K209:N209"/>
    <mergeCell ref="K210:N210"/>
    <mergeCell ref="K193:N193"/>
    <mergeCell ref="K194:N194"/>
    <mergeCell ref="K195:N195"/>
    <mergeCell ref="K196:N196"/>
    <mergeCell ref="K197:N197"/>
    <mergeCell ref="K198:N198"/>
    <mergeCell ref="K199:N199"/>
    <mergeCell ref="K200:N200"/>
    <mergeCell ref="K201:N201"/>
    <mergeCell ref="K220:N220"/>
    <mergeCell ref="K221:N221"/>
    <mergeCell ref="K222:N222"/>
    <mergeCell ref="K223:N223"/>
    <mergeCell ref="K224:N224"/>
    <mergeCell ref="K225:N225"/>
    <mergeCell ref="K226:N226"/>
    <mergeCell ref="K227:N227"/>
    <mergeCell ref="K228:N228"/>
    <mergeCell ref="K211:N211"/>
    <mergeCell ref="K212:N212"/>
    <mergeCell ref="K213:N213"/>
    <mergeCell ref="K214:N214"/>
    <mergeCell ref="K215:N215"/>
    <mergeCell ref="K216:N216"/>
    <mergeCell ref="K217:N217"/>
    <mergeCell ref="K218:N218"/>
    <mergeCell ref="K219:N219"/>
    <mergeCell ref="K238:N238"/>
    <mergeCell ref="K239:N239"/>
    <mergeCell ref="K240:N240"/>
    <mergeCell ref="K241:N241"/>
    <mergeCell ref="K242:N242"/>
    <mergeCell ref="K243:N243"/>
    <mergeCell ref="K244:N244"/>
    <mergeCell ref="K245:N245"/>
    <mergeCell ref="K246:N246"/>
    <mergeCell ref="K229:N229"/>
    <mergeCell ref="K230:N230"/>
    <mergeCell ref="K231:N231"/>
    <mergeCell ref="K232:N232"/>
    <mergeCell ref="K233:N233"/>
    <mergeCell ref="K234:N234"/>
    <mergeCell ref="K235:N235"/>
    <mergeCell ref="K236:N236"/>
    <mergeCell ref="K237:N237"/>
    <mergeCell ref="K269:N269"/>
    <mergeCell ref="K270:N270"/>
    <mergeCell ref="K271:N271"/>
    <mergeCell ref="K272:N272"/>
    <mergeCell ref="K273:N273"/>
    <mergeCell ref="K256:N256"/>
    <mergeCell ref="K257:N257"/>
    <mergeCell ref="K258:N258"/>
    <mergeCell ref="K259:N259"/>
    <mergeCell ref="K260:N260"/>
    <mergeCell ref="K261:N261"/>
    <mergeCell ref="K262:N262"/>
    <mergeCell ref="K263:N263"/>
    <mergeCell ref="K264:N264"/>
    <mergeCell ref="K247:N247"/>
    <mergeCell ref="K248:N248"/>
    <mergeCell ref="K249:N249"/>
    <mergeCell ref="K250:N250"/>
    <mergeCell ref="K251:N251"/>
    <mergeCell ref="K252:N252"/>
    <mergeCell ref="K253:N253"/>
    <mergeCell ref="K254:N254"/>
    <mergeCell ref="K255:N255"/>
    <mergeCell ref="O71:R71"/>
    <mergeCell ref="K292:N292"/>
    <mergeCell ref="K293:N293"/>
    <mergeCell ref="K294:N294"/>
    <mergeCell ref="K295:N295"/>
    <mergeCell ref="K296:N296"/>
    <mergeCell ref="K297:N297"/>
    <mergeCell ref="K298:N298"/>
    <mergeCell ref="K299:N299"/>
    <mergeCell ref="K300:N300"/>
    <mergeCell ref="K283:N283"/>
    <mergeCell ref="K284:N284"/>
    <mergeCell ref="K285:N285"/>
    <mergeCell ref="K286:N286"/>
    <mergeCell ref="K287:N287"/>
    <mergeCell ref="K288:N288"/>
    <mergeCell ref="K289:N289"/>
    <mergeCell ref="K290:N290"/>
    <mergeCell ref="K291:N291"/>
    <mergeCell ref="K274:N274"/>
    <mergeCell ref="K275:N275"/>
    <mergeCell ref="K276:N276"/>
    <mergeCell ref="K277:N277"/>
    <mergeCell ref="K278:N278"/>
    <mergeCell ref="K279:N279"/>
    <mergeCell ref="K280:N280"/>
    <mergeCell ref="K281:N281"/>
    <mergeCell ref="K282:N282"/>
    <mergeCell ref="K265:N265"/>
    <mergeCell ref="K266:N266"/>
    <mergeCell ref="K267:N267"/>
    <mergeCell ref="K268:N268"/>
    <mergeCell ref="O72:R72"/>
    <mergeCell ref="O73:R73"/>
    <mergeCell ref="O74:R74"/>
    <mergeCell ref="O75:R75"/>
    <mergeCell ref="O76:R76"/>
    <mergeCell ref="O77:R77"/>
    <mergeCell ref="O78:R78"/>
    <mergeCell ref="O79:R79"/>
    <mergeCell ref="O80:R80"/>
    <mergeCell ref="K301:N301"/>
    <mergeCell ref="K302:N302"/>
    <mergeCell ref="K303:N303"/>
    <mergeCell ref="K304:N304"/>
    <mergeCell ref="K305:N305"/>
    <mergeCell ref="O53:R53"/>
    <mergeCell ref="O54:R54"/>
    <mergeCell ref="O55:R55"/>
    <mergeCell ref="O56:R56"/>
    <mergeCell ref="O57:R57"/>
    <mergeCell ref="O58:R58"/>
    <mergeCell ref="O59:R59"/>
    <mergeCell ref="O60:R60"/>
    <mergeCell ref="O61:R61"/>
    <mergeCell ref="O62:R62"/>
    <mergeCell ref="O63:R63"/>
    <mergeCell ref="O64:R64"/>
    <mergeCell ref="O65:R65"/>
    <mergeCell ref="O66:R66"/>
    <mergeCell ref="O67:R67"/>
    <mergeCell ref="O68:R68"/>
    <mergeCell ref="O69:R69"/>
    <mergeCell ref="O70:R70"/>
    <mergeCell ref="O90:R90"/>
    <mergeCell ref="O91:R91"/>
    <mergeCell ref="O92:R92"/>
    <mergeCell ref="O93:R93"/>
    <mergeCell ref="O94:R94"/>
    <mergeCell ref="O95:R95"/>
    <mergeCell ref="O96:R96"/>
    <mergeCell ref="O97:R97"/>
    <mergeCell ref="O98:R98"/>
    <mergeCell ref="O81:R81"/>
    <mergeCell ref="O82:R82"/>
    <mergeCell ref="O83:R83"/>
    <mergeCell ref="O84:R84"/>
    <mergeCell ref="O85:R85"/>
    <mergeCell ref="O86:R86"/>
    <mergeCell ref="O87:R87"/>
    <mergeCell ref="O88:R88"/>
    <mergeCell ref="O89:R89"/>
    <mergeCell ref="O108:R108"/>
    <mergeCell ref="O109:R109"/>
    <mergeCell ref="O110:R110"/>
    <mergeCell ref="O111:R111"/>
    <mergeCell ref="O112:R112"/>
    <mergeCell ref="O113:R113"/>
    <mergeCell ref="O114:R114"/>
    <mergeCell ref="O115:R115"/>
    <mergeCell ref="O116:R116"/>
    <mergeCell ref="O99:R99"/>
    <mergeCell ref="O100:R100"/>
    <mergeCell ref="O101:R101"/>
    <mergeCell ref="O102:R102"/>
    <mergeCell ref="O103:R103"/>
    <mergeCell ref="O104:R104"/>
    <mergeCell ref="O105:R105"/>
    <mergeCell ref="O106:R106"/>
    <mergeCell ref="O107:R107"/>
    <mergeCell ref="O126:R126"/>
    <mergeCell ref="O127:R127"/>
    <mergeCell ref="O128:R128"/>
    <mergeCell ref="O129:R129"/>
    <mergeCell ref="O130:R130"/>
    <mergeCell ref="O131:R131"/>
    <mergeCell ref="O132:R132"/>
    <mergeCell ref="O133:R133"/>
    <mergeCell ref="O134:R134"/>
    <mergeCell ref="O117:R117"/>
    <mergeCell ref="O118:R118"/>
    <mergeCell ref="O119:R119"/>
    <mergeCell ref="O120:R120"/>
    <mergeCell ref="O121:R121"/>
    <mergeCell ref="O122:R122"/>
    <mergeCell ref="O123:R123"/>
    <mergeCell ref="O124:R124"/>
    <mergeCell ref="O125:R125"/>
    <mergeCell ref="O144:R144"/>
    <mergeCell ref="O145:R145"/>
    <mergeCell ref="O146:R146"/>
    <mergeCell ref="O147:R147"/>
    <mergeCell ref="O148:R148"/>
    <mergeCell ref="O149:R149"/>
    <mergeCell ref="O150:R150"/>
    <mergeCell ref="O151:R151"/>
    <mergeCell ref="O152:R152"/>
    <mergeCell ref="O135:R135"/>
    <mergeCell ref="O136:R136"/>
    <mergeCell ref="O137:R137"/>
    <mergeCell ref="O138:R138"/>
    <mergeCell ref="O139:R139"/>
    <mergeCell ref="O140:R140"/>
    <mergeCell ref="O141:R141"/>
    <mergeCell ref="O142:R142"/>
    <mergeCell ref="O143:R143"/>
    <mergeCell ref="O162:R162"/>
    <mergeCell ref="O163:R163"/>
    <mergeCell ref="O164:R164"/>
    <mergeCell ref="O165:R165"/>
    <mergeCell ref="O166:R166"/>
    <mergeCell ref="O167:R167"/>
    <mergeCell ref="O168:R168"/>
    <mergeCell ref="O169:R169"/>
    <mergeCell ref="O170:R170"/>
    <mergeCell ref="O153:R153"/>
    <mergeCell ref="O154:R154"/>
    <mergeCell ref="O155:R155"/>
    <mergeCell ref="O156:R156"/>
    <mergeCell ref="O157:R157"/>
    <mergeCell ref="O158:R158"/>
    <mergeCell ref="O159:R159"/>
    <mergeCell ref="O160:R160"/>
    <mergeCell ref="O161:R161"/>
    <mergeCell ref="O180:R180"/>
    <mergeCell ref="O181:R181"/>
    <mergeCell ref="O182:R182"/>
    <mergeCell ref="O183:R183"/>
    <mergeCell ref="O184:R184"/>
    <mergeCell ref="O185:R185"/>
    <mergeCell ref="O186:R186"/>
    <mergeCell ref="O187:R187"/>
    <mergeCell ref="O188:R188"/>
    <mergeCell ref="O171:R171"/>
    <mergeCell ref="O172:R172"/>
    <mergeCell ref="O173:R173"/>
    <mergeCell ref="O174:R174"/>
    <mergeCell ref="O175:R175"/>
    <mergeCell ref="O176:R176"/>
    <mergeCell ref="O177:R177"/>
    <mergeCell ref="O178:R178"/>
    <mergeCell ref="O179:R179"/>
    <mergeCell ref="O198:R198"/>
    <mergeCell ref="O199:R199"/>
    <mergeCell ref="O200:R200"/>
    <mergeCell ref="O201:R201"/>
    <mergeCell ref="O202:R202"/>
    <mergeCell ref="O203:R203"/>
    <mergeCell ref="O204:R204"/>
    <mergeCell ref="O205:R205"/>
    <mergeCell ref="O206:R206"/>
    <mergeCell ref="O189:R189"/>
    <mergeCell ref="O190:R190"/>
    <mergeCell ref="O191:R191"/>
    <mergeCell ref="O192:R192"/>
    <mergeCell ref="O193:R193"/>
    <mergeCell ref="O194:R194"/>
    <mergeCell ref="O195:R195"/>
    <mergeCell ref="O196:R196"/>
    <mergeCell ref="O197:R197"/>
    <mergeCell ref="O216:R216"/>
    <mergeCell ref="O217:R217"/>
    <mergeCell ref="O218:R218"/>
    <mergeCell ref="O219:R219"/>
    <mergeCell ref="O220:R220"/>
    <mergeCell ref="O221:R221"/>
    <mergeCell ref="O222:R222"/>
    <mergeCell ref="O223:R223"/>
    <mergeCell ref="O224:R224"/>
    <mergeCell ref="O207:R207"/>
    <mergeCell ref="O208:R208"/>
    <mergeCell ref="O209:R209"/>
    <mergeCell ref="O210:R210"/>
    <mergeCell ref="O211:R211"/>
    <mergeCell ref="O212:R212"/>
    <mergeCell ref="O213:R213"/>
    <mergeCell ref="O214:R214"/>
    <mergeCell ref="O215:R215"/>
    <mergeCell ref="O234:R234"/>
    <mergeCell ref="O235:R235"/>
    <mergeCell ref="O236:R236"/>
    <mergeCell ref="O237:R237"/>
    <mergeCell ref="O238:R238"/>
    <mergeCell ref="O239:R239"/>
    <mergeCell ref="O240:R240"/>
    <mergeCell ref="O241:R241"/>
    <mergeCell ref="O242:R242"/>
    <mergeCell ref="O225:R225"/>
    <mergeCell ref="O226:R226"/>
    <mergeCell ref="O227:R227"/>
    <mergeCell ref="O228:R228"/>
    <mergeCell ref="O229:R229"/>
    <mergeCell ref="O230:R230"/>
    <mergeCell ref="O231:R231"/>
    <mergeCell ref="O232:R232"/>
    <mergeCell ref="O233:R233"/>
    <mergeCell ref="O267:R267"/>
    <mergeCell ref="O268:R268"/>
    <mergeCell ref="O269:R269"/>
    <mergeCell ref="O252:R252"/>
    <mergeCell ref="O253:R253"/>
    <mergeCell ref="O254:R254"/>
    <mergeCell ref="O255:R255"/>
    <mergeCell ref="O256:R256"/>
    <mergeCell ref="O257:R257"/>
    <mergeCell ref="O258:R258"/>
    <mergeCell ref="O259:R259"/>
    <mergeCell ref="O260:R260"/>
    <mergeCell ref="O243:R243"/>
    <mergeCell ref="O244:R244"/>
    <mergeCell ref="O245:R245"/>
    <mergeCell ref="O246:R246"/>
    <mergeCell ref="O247:R247"/>
    <mergeCell ref="O248:R248"/>
    <mergeCell ref="O249:R249"/>
    <mergeCell ref="O250:R250"/>
    <mergeCell ref="O251:R251"/>
    <mergeCell ref="O305:R305"/>
    <mergeCell ref="O288:R288"/>
    <mergeCell ref="O289:R289"/>
    <mergeCell ref="O290:R290"/>
    <mergeCell ref="O291:R291"/>
    <mergeCell ref="O292:R292"/>
    <mergeCell ref="O293:R293"/>
    <mergeCell ref="O294:R294"/>
    <mergeCell ref="O295:R295"/>
    <mergeCell ref="O296:R296"/>
    <mergeCell ref="O279:R279"/>
    <mergeCell ref="O280:R280"/>
    <mergeCell ref="O281:R281"/>
    <mergeCell ref="O282:R282"/>
    <mergeCell ref="O283:R283"/>
    <mergeCell ref="O284:R284"/>
    <mergeCell ref="O285:R285"/>
    <mergeCell ref="O286:R286"/>
    <mergeCell ref="O287:R287"/>
    <mergeCell ref="S58:V58"/>
    <mergeCell ref="S59:V59"/>
    <mergeCell ref="S60:V60"/>
    <mergeCell ref="S61:V61"/>
    <mergeCell ref="S62:V62"/>
    <mergeCell ref="S63:V63"/>
    <mergeCell ref="S64:V64"/>
    <mergeCell ref="S65:V65"/>
    <mergeCell ref="S66:V66"/>
    <mergeCell ref="O297:R297"/>
    <mergeCell ref="O298:R298"/>
    <mergeCell ref="O299:R299"/>
    <mergeCell ref="O300:R300"/>
    <mergeCell ref="O301:R301"/>
    <mergeCell ref="O302:R302"/>
    <mergeCell ref="O303:R303"/>
    <mergeCell ref="O304:R304"/>
    <mergeCell ref="O270:R270"/>
    <mergeCell ref="O271:R271"/>
    <mergeCell ref="O272:R272"/>
    <mergeCell ref="O273:R273"/>
    <mergeCell ref="O274:R274"/>
    <mergeCell ref="O275:R275"/>
    <mergeCell ref="O276:R276"/>
    <mergeCell ref="O277:R277"/>
    <mergeCell ref="O278:R278"/>
    <mergeCell ref="O261:R261"/>
    <mergeCell ref="O262:R262"/>
    <mergeCell ref="O263:R263"/>
    <mergeCell ref="O264:R264"/>
    <mergeCell ref="O265:R265"/>
    <mergeCell ref="O266:R266"/>
    <mergeCell ref="S76:V76"/>
    <mergeCell ref="S77:V77"/>
    <mergeCell ref="S78:V78"/>
    <mergeCell ref="S79:V79"/>
    <mergeCell ref="S80:V80"/>
    <mergeCell ref="S81:V81"/>
    <mergeCell ref="S82:V82"/>
    <mergeCell ref="S83:V83"/>
    <mergeCell ref="S84:V84"/>
    <mergeCell ref="S67:V67"/>
    <mergeCell ref="S68:V68"/>
    <mergeCell ref="S69:V69"/>
    <mergeCell ref="S70:V70"/>
    <mergeCell ref="S71:V71"/>
    <mergeCell ref="S72:V72"/>
    <mergeCell ref="S73:V73"/>
    <mergeCell ref="S74:V74"/>
    <mergeCell ref="S75:V75"/>
    <mergeCell ref="S94:V94"/>
    <mergeCell ref="S95:V95"/>
    <mergeCell ref="S96:V96"/>
    <mergeCell ref="S97:V97"/>
    <mergeCell ref="S98:V98"/>
    <mergeCell ref="S99:V99"/>
    <mergeCell ref="S100:V100"/>
    <mergeCell ref="S101:V101"/>
    <mergeCell ref="S102:V102"/>
    <mergeCell ref="S85:V85"/>
    <mergeCell ref="S86:V86"/>
    <mergeCell ref="S87:V87"/>
    <mergeCell ref="S88:V88"/>
    <mergeCell ref="S89:V89"/>
    <mergeCell ref="S90:V90"/>
    <mergeCell ref="S91:V91"/>
    <mergeCell ref="S92:V92"/>
    <mergeCell ref="S93:V93"/>
    <mergeCell ref="S112:V112"/>
    <mergeCell ref="S113:V113"/>
    <mergeCell ref="S114:V114"/>
    <mergeCell ref="S115:V115"/>
    <mergeCell ref="S116:V116"/>
    <mergeCell ref="S117:V117"/>
    <mergeCell ref="S118:V118"/>
    <mergeCell ref="S119:V119"/>
    <mergeCell ref="S120:V120"/>
    <mergeCell ref="S103:V103"/>
    <mergeCell ref="S104:V104"/>
    <mergeCell ref="S105:V105"/>
    <mergeCell ref="S106:V106"/>
    <mergeCell ref="S107:V107"/>
    <mergeCell ref="S108:V108"/>
    <mergeCell ref="S109:V109"/>
    <mergeCell ref="S110:V110"/>
    <mergeCell ref="S111:V111"/>
    <mergeCell ref="S130:V130"/>
    <mergeCell ref="S131:V131"/>
    <mergeCell ref="S132:V132"/>
    <mergeCell ref="S133:V133"/>
    <mergeCell ref="S134:V134"/>
    <mergeCell ref="S135:V135"/>
    <mergeCell ref="S136:V136"/>
    <mergeCell ref="S137:V137"/>
    <mergeCell ref="S138:V138"/>
    <mergeCell ref="S121:V121"/>
    <mergeCell ref="S122:V122"/>
    <mergeCell ref="S123:V123"/>
    <mergeCell ref="S124:V124"/>
    <mergeCell ref="S125:V125"/>
    <mergeCell ref="S126:V126"/>
    <mergeCell ref="S127:V127"/>
    <mergeCell ref="S128:V128"/>
    <mergeCell ref="S129:V129"/>
    <mergeCell ref="S148:V148"/>
    <mergeCell ref="S149:V149"/>
    <mergeCell ref="S150:V150"/>
    <mergeCell ref="S151:V151"/>
    <mergeCell ref="S152:V152"/>
    <mergeCell ref="S153:V153"/>
    <mergeCell ref="S154:V154"/>
    <mergeCell ref="S155:V155"/>
    <mergeCell ref="S156:V156"/>
    <mergeCell ref="S139:V139"/>
    <mergeCell ref="S140:V140"/>
    <mergeCell ref="S141:V141"/>
    <mergeCell ref="S142:V142"/>
    <mergeCell ref="S143:V143"/>
    <mergeCell ref="S144:V144"/>
    <mergeCell ref="S145:V145"/>
    <mergeCell ref="S146:V146"/>
    <mergeCell ref="S147:V147"/>
    <mergeCell ref="S166:V166"/>
    <mergeCell ref="S167:V167"/>
    <mergeCell ref="S168:V168"/>
    <mergeCell ref="S169:V169"/>
    <mergeCell ref="S170:V170"/>
    <mergeCell ref="S171:V171"/>
    <mergeCell ref="S172:V172"/>
    <mergeCell ref="S173:V173"/>
    <mergeCell ref="S174:V174"/>
    <mergeCell ref="S157:V157"/>
    <mergeCell ref="S158:V158"/>
    <mergeCell ref="S159:V159"/>
    <mergeCell ref="S160:V160"/>
    <mergeCell ref="S161:V161"/>
    <mergeCell ref="S162:V162"/>
    <mergeCell ref="S163:V163"/>
    <mergeCell ref="S164:V164"/>
    <mergeCell ref="S165:V165"/>
    <mergeCell ref="S184:V184"/>
    <mergeCell ref="S185:V185"/>
    <mergeCell ref="S186:V186"/>
    <mergeCell ref="S187:V187"/>
    <mergeCell ref="S188:V188"/>
    <mergeCell ref="S189:V189"/>
    <mergeCell ref="S190:V190"/>
    <mergeCell ref="S191:V191"/>
    <mergeCell ref="S192:V192"/>
    <mergeCell ref="S175:V175"/>
    <mergeCell ref="S176:V176"/>
    <mergeCell ref="S177:V177"/>
    <mergeCell ref="S178:V178"/>
    <mergeCell ref="S179:V179"/>
    <mergeCell ref="S180:V180"/>
    <mergeCell ref="S181:V181"/>
    <mergeCell ref="S182:V182"/>
    <mergeCell ref="S183:V183"/>
    <mergeCell ref="S202:V202"/>
    <mergeCell ref="S203:V203"/>
    <mergeCell ref="S204:V204"/>
    <mergeCell ref="S205:V205"/>
    <mergeCell ref="S206:V206"/>
    <mergeCell ref="S207:V207"/>
    <mergeCell ref="S208:V208"/>
    <mergeCell ref="S209:V209"/>
    <mergeCell ref="S210:V210"/>
    <mergeCell ref="S193:V193"/>
    <mergeCell ref="S194:V194"/>
    <mergeCell ref="S195:V195"/>
    <mergeCell ref="S196:V196"/>
    <mergeCell ref="S197:V197"/>
    <mergeCell ref="S198:V198"/>
    <mergeCell ref="S199:V199"/>
    <mergeCell ref="S200:V200"/>
    <mergeCell ref="S201:V201"/>
    <mergeCell ref="S220:V220"/>
    <mergeCell ref="S221:V221"/>
    <mergeCell ref="S222:V222"/>
    <mergeCell ref="S223:V223"/>
    <mergeCell ref="S224:V224"/>
    <mergeCell ref="S225:V225"/>
    <mergeCell ref="S226:V226"/>
    <mergeCell ref="S227:V227"/>
    <mergeCell ref="S228:V228"/>
    <mergeCell ref="S211:V211"/>
    <mergeCell ref="S212:V212"/>
    <mergeCell ref="S213:V213"/>
    <mergeCell ref="S214:V214"/>
    <mergeCell ref="S215:V215"/>
    <mergeCell ref="S216:V216"/>
    <mergeCell ref="S217:V217"/>
    <mergeCell ref="S218:V218"/>
    <mergeCell ref="S219:V219"/>
    <mergeCell ref="S238:V238"/>
    <mergeCell ref="S239:V239"/>
    <mergeCell ref="S240:V240"/>
    <mergeCell ref="S241:V241"/>
    <mergeCell ref="S242:V242"/>
    <mergeCell ref="S243:V243"/>
    <mergeCell ref="S244:V244"/>
    <mergeCell ref="S245:V245"/>
    <mergeCell ref="S246:V246"/>
    <mergeCell ref="S229:V229"/>
    <mergeCell ref="S230:V230"/>
    <mergeCell ref="S231:V231"/>
    <mergeCell ref="S232:V232"/>
    <mergeCell ref="S233:V233"/>
    <mergeCell ref="S234:V234"/>
    <mergeCell ref="S235:V235"/>
    <mergeCell ref="S236:V236"/>
    <mergeCell ref="S237:V237"/>
    <mergeCell ref="S269:V269"/>
    <mergeCell ref="S270:V270"/>
    <mergeCell ref="S271:V271"/>
    <mergeCell ref="S272:V272"/>
    <mergeCell ref="S273:V273"/>
    <mergeCell ref="S256:V256"/>
    <mergeCell ref="S257:V257"/>
    <mergeCell ref="S258:V258"/>
    <mergeCell ref="S259:V259"/>
    <mergeCell ref="S260:V260"/>
    <mergeCell ref="S261:V261"/>
    <mergeCell ref="S262:V262"/>
    <mergeCell ref="S263:V263"/>
    <mergeCell ref="S264:V264"/>
    <mergeCell ref="S247:V247"/>
    <mergeCell ref="S248:V248"/>
    <mergeCell ref="S249:V249"/>
    <mergeCell ref="S250:V250"/>
    <mergeCell ref="S251:V251"/>
    <mergeCell ref="S252:V252"/>
    <mergeCell ref="S253:V253"/>
    <mergeCell ref="S254:V254"/>
    <mergeCell ref="S255:V255"/>
    <mergeCell ref="W71:Z71"/>
    <mergeCell ref="S292:V292"/>
    <mergeCell ref="S293:V293"/>
    <mergeCell ref="S294:V294"/>
    <mergeCell ref="S295:V295"/>
    <mergeCell ref="S296:V296"/>
    <mergeCell ref="S297:V297"/>
    <mergeCell ref="S298:V298"/>
    <mergeCell ref="S299:V299"/>
    <mergeCell ref="S300:V300"/>
    <mergeCell ref="S283:V283"/>
    <mergeCell ref="S284:V284"/>
    <mergeCell ref="S285:V285"/>
    <mergeCell ref="S286:V286"/>
    <mergeCell ref="S287:V287"/>
    <mergeCell ref="S288:V288"/>
    <mergeCell ref="S289:V289"/>
    <mergeCell ref="S290:V290"/>
    <mergeCell ref="S291:V291"/>
    <mergeCell ref="S274:V274"/>
    <mergeCell ref="S275:V275"/>
    <mergeCell ref="S276:V276"/>
    <mergeCell ref="S277:V277"/>
    <mergeCell ref="S278:V278"/>
    <mergeCell ref="S279:V279"/>
    <mergeCell ref="S280:V280"/>
    <mergeCell ref="S281:V281"/>
    <mergeCell ref="S282:V282"/>
    <mergeCell ref="S265:V265"/>
    <mergeCell ref="S266:V266"/>
    <mergeCell ref="S267:V267"/>
    <mergeCell ref="S268:V268"/>
    <mergeCell ref="W72:Z72"/>
    <mergeCell ref="W73:Z73"/>
    <mergeCell ref="W74:Z74"/>
    <mergeCell ref="W75:Z75"/>
    <mergeCell ref="W76:Z76"/>
    <mergeCell ref="W77:Z77"/>
    <mergeCell ref="W78:Z78"/>
    <mergeCell ref="W79:Z79"/>
    <mergeCell ref="W80:Z80"/>
    <mergeCell ref="S301:V301"/>
    <mergeCell ref="S302:V302"/>
    <mergeCell ref="S303:V303"/>
    <mergeCell ref="S304:V304"/>
    <mergeCell ref="S305:V305"/>
    <mergeCell ref="W53:Z53"/>
    <mergeCell ref="W54:Z54"/>
    <mergeCell ref="W55:Z55"/>
    <mergeCell ref="W56:Z56"/>
    <mergeCell ref="W57:Z57"/>
    <mergeCell ref="W58:Z58"/>
    <mergeCell ref="W59:Z59"/>
    <mergeCell ref="W60:Z60"/>
    <mergeCell ref="W61:Z61"/>
    <mergeCell ref="W62:Z62"/>
    <mergeCell ref="W63:Z63"/>
    <mergeCell ref="W64:Z64"/>
    <mergeCell ref="W65:Z65"/>
    <mergeCell ref="W66:Z66"/>
    <mergeCell ref="W67:Z67"/>
    <mergeCell ref="W68:Z68"/>
    <mergeCell ref="W69:Z69"/>
    <mergeCell ref="W70:Z70"/>
    <mergeCell ref="W90:Z90"/>
    <mergeCell ref="W91:Z91"/>
    <mergeCell ref="W92:Z92"/>
    <mergeCell ref="W93:Z93"/>
    <mergeCell ref="W94:Z94"/>
    <mergeCell ref="W95:Z95"/>
    <mergeCell ref="W96:Z96"/>
    <mergeCell ref="W97:Z97"/>
    <mergeCell ref="W98:Z98"/>
    <mergeCell ref="W81:Z81"/>
    <mergeCell ref="W82:Z82"/>
    <mergeCell ref="W83:Z83"/>
    <mergeCell ref="W84:Z84"/>
    <mergeCell ref="W85:Z85"/>
    <mergeCell ref="W86:Z86"/>
    <mergeCell ref="W87:Z87"/>
    <mergeCell ref="W88:Z88"/>
    <mergeCell ref="W89:Z89"/>
    <mergeCell ref="W108:Z108"/>
    <mergeCell ref="W109:Z109"/>
    <mergeCell ref="W110:Z110"/>
    <mergeCell ref="W111:Z111"/>
    <mergeCell ref="W112:Z112"/>
    <mergeCell ref="W113:Z113"/>
    <mergeCell ref="W114:Z114"/>
    <mergeCell ref="W115:Z115"/>
    <mergeCell ref="W116:Z116"/>
    <mergeCell ref="W99:Z99"/>
    <mergeCell ref="W100:Z100"/>
    <mergeCell ref="W101:Z101"/>
    <mergeCell ref="W102:Z102"/>
    <mergeCell ref="W103:Z103"/>
    <mergeCell ref="W104:Z104"/>
    <mergeCell ref="W105:Z105"/>
    <mergeCell ref="W106:Z106"/>
    <mergeCell ref="W107:Z107"/>
    <mergeCell ref="W126:Z126"/>
    <mergeCell ref="W127:Z127"/>
    <mergeCell ref="W128:Z128"/>
    <mergeCell ref="W129:Z129"/>
    <mergeCell ref="W130:Z130"/>
    <mergeCell ref="W131:Z131"/>
    <mergeCell ref="W132:Z132"/>
    <mergeCell ref="W133:Z133"/>
    <mergeCell ref="W134:Z134"/>
    <mergeCell ref="W117:Z117"/>
    <mergeCell ref="W118:Z118"/>
    <mergeCell ref="W119:Z119"/>
    <mergeCell ref="W120:Z120"/>
    <mergeCell ref="W121:Z121"/>
    <mergeCell ref="W122:Z122"/>
    <mergeCell ref="W123:Z123"/>
    <mergeCell ref="W124:Z124"/>
    <mergeCell ref="W125:Z125"/>
    <mergeCell ref="W144:Z144"/>
    <mergeCell ref="W145:Z145"/>
    <mergeCell ref="W146:Z146"/>
    <mergeCell ref="W147:Z147"/>
    <mergeCell ref="W148:Z148"/>
    <mergeCell ref="W149:Z149"/>
    <mergeCell ref="W150:Z150"/>
    <mergeCell ref="W151:Z151"/>
    <mergeCell ref="W152:Z152"/>
    <mergeCell ref="W135:Z135"/>
    <mergeCell ref="W136:Z136"/>
    <mergeCell ref="W137:Z137"/>
    <mergeCell ref="W138:Z138"/>
    <mergeCell ref="W139:Z139"/>
    <mergeCell ref="W140:Z140"/>
    <mergeCell ref="W141:Z141"/>
    <mergeCell ref="W142:Z142"/>
    <mergeCell ref="W143:Z143"/>
    <mergeCell ref="W162:Z162"/>
    <mergeCell ref="W163:Z163"/>
    <mergeCell ref="W164:Z164"/>
    <mergeCell ref="W165:Z165"/>
    <mergeCell ref="W166:Z166"/>
    <mergeCell ref="W167:Z167"/>
    <mergeCell ref="W168:Z168"/>
    <mergeCell ref="W169:Z169"/>
    <mergeCell ref="W170:Z170"/>
    <mergeCell ref="W153:Z153"/>
    <mergeCell ref="W154:Z154"/>
    <mergeCell ref="W155:Z155"/>
    <mergeCell ref="W156:Z156"/>
    <mergeCell ref="W157:Z157"/>
    <mergeCell ref="W158:Z158"/>
    <mergeCell ref="W159:Z159"/>
    <mergeCell ref="W160:Z160"/>
    <mergeCell ref="W161:Z161"/>
    <mergeCell ref="W180:Z180"/>
    <mergeCell ref="W181:Z181"/>
    <mergeCell ref="W182:Z182"/>
    <mergeCell ref="W183:Z183"/>
    <mergeCell ref="W184:Z184"/>
    <mergeCell ref="W185:Z185"/>
    <mergeCell ref="W186:Z186"/>
    <mergeCell ref="W187:Z187"/>
    <mergeCell ref="W188:Z188"/>
    <mergeCell ref="W171:Z171"/>
    <mergeCell ref="W172:Z172"/>
    <mergeCell ref="W173:Z173"/>
    <mergeCell ref="W174:Z174"/>
    <mergeCell ref="W175:Z175"/>
    <mergeCell ref="W176:Z176"/>
    <mergeCell ref="W177:Z177"/>
    <mergeCell ref="W178:Z178"/>
    <mergeCell ref="W179:Z179"/>
    <mergeCell ref="W198:Z198"/>
    <mergeCell ref="W199:Z199"/>
    <mergeCell ref="W200:Z200"/>
    <mergeCell ref="W201:Z201"/>
    <mergeCell ref="W202:Z202"/>
    <mergeCell ref="W203:Z203"/>
    <mergeCell ref="W204:Z204"/>
    <mergeCell ref="W205:Z205"/>
    <mergeCell ref="W206:Z206"/>
    <mergeCell ref="W189:Z189"/>
    <mergeCell ref="W190:Z190"/>
    <mergeCell ref="W191:Z191"/>
    <mergeCell ref="W192:Z192"/>
    <mergeCell ref="W193:Z193"/>
    <mergeCell ref="W194:Z194"/>
    <mergeCell ref="W195:Z195"/>
    <mergeCell ref="W196:Z196"/>
    <mergeCell ref="W197:Z197"/>
    <mergeCell ref="W216:Z216"/>
    <mergeCell ref="W217:Z217"/>
    <mergeCell ref="W218:Z218"/>
    <mergeCell ref="W219:Z219"/>
    <mergeCell ref="W220:Z220"/>
    <mergeCell ref="W221:Z221"/>
    <mergeCell ref="W222:Z222"/>
    <mergeCell ref="W223:Z223"/>
    <mergeCell ref="W224:Z224"/>
    <mergeCell ref="W207:Z207"/>
    <mergeCell ref="W208:Z208"/>
    <mergeCell ref="W209:Z209"/>
    <mergeCell ref="W210:Z210"/>
    <mergeCell ref="W211:Z211"/>
    <mergeCell ref="W212:Z212"/>
    <mergeCell ref="W213:Z213"/>
    <mergeCell ref="W214:Z214"/>
    <mergeCell ref="W215:Z215"/>
    <mergeCell ref="W234:Z234"/>
    <mergeCell ref="W235:Z235"/>
    <mergeCell ref="W236:Z236"/>
    <mergeCell ref="W237:Z237"/>
    <mergeCell ref="W238:Z238"/>
    <mergeCell ref="W239:Z239"/>
    <mergeCell ref="W240:Z240"/>
    <mergeCell ref="W241:Z241"/>
    <mergeCell ref="W242:Z242"/>
    <mergeCell ref="W225:Z225"/>
    <mergeCell ref="W226:Z226"/>
    <mergeCell ref="W227:Z227"/>
    <mergeCell ref="W228:Z228"/>
    <mergeCell ref="W229:Z229"/>
    <mergeCell ref="W230:Z230"/>
    <mergeCell ref="W231:Z231"/>
    <mergeCell ref="W232:Z232"/>
    <mergeCell ref="W233:Z233"/>
    <mergeCell ref="W267:Z267"/>
    <mergeCell ref="W268:Z268"/>
    <mergeCell ref="W269:Z269"/>
    <mergeCell ref="W252:Z252"/>
    <mergeCell ref="W253:Z253"/>
    <mergeCell ref="W254:Z254"/>
    <mergeCell ref="W255:Z255"/>
    <mergeCell ref="W256:Z256"/>
    <mergeCell ref="W257:Z257"/>
    <mergeCell ref="W258:Z258"/>
    <mergeCell ref="W259:Z259"/>
    <mergeCell ref="W260:Z260"/>
    <mergeCell ref="W243:Z243"/>
    <mergeCell ref="W244:Z244"/>
    <mergeCell ref="W245:Z245"/>
    <mergeCell ref="W246:Z246"/>
    <mergeCell ref="W247:Z247"/>
    <mergeCell ref="W248:Z248"/>
    <mergeCell ref="W249:Z249"/>
    <mergeCell ref="W250:Z250"/>
    <mergeCell ref="W251:Z251"/>
    <mergeCell ref="W300:Z300"/>
    <mergeCell ref="W301:Z301"/>
    <mergeCell ref="W302:Z302"/>
    <mergeCell ref="W303:Z303"/>
    <mergeCell ref="W304:Z304"/>
    <mergeCell ref="W305:Z305"/>
    <mergeCell ref="W288:Z288"/>
    <mergeCell ref="W289:Z289"/>
    <mergeCell ref="W290:Z290"/>
    <mergeCell ref="W291:Z291"/>
    <mergeCell ref="W292:Z292"/>
    <mergeCell ref="W293:Z293"/>
    <mergeCell ref="W294:Z294"/>
    <mergeCell ref="W295:Z295"/>
    <mergeCell ref="W296:Z296"/>
    <mergeCell ref="W279:Z279"/>
    <mergeCell ref="W280:Z280"/>
    <mergeCell ref="W281:Z281"/>
    <mergeCell ref="W282:Z282"/>
    <mergeCell ref="W283:Z283"/>
    <mergeCell ref="W284:Z284"/>
    <mergeCell ref="W285:Z285"/>
    <mergeCell ref="W286:Z286"/>
    <mergeCell ref="W287:Z287"/>
    <mergeCell ref="AA160:AF160"/>
    <mergeCell ref="AA161:AF161"/>
    <mergeCell ref="AA162:AF162"/>
    <mergeCell ref="AA163:AF163"/>
    <mergeCell ref="AA164:AF164"/>
    <mergeCell ref="AA165:AF165"/>
    <mergeCell ref="AA166:AF166"/>
    <mergeCell ref="AA167:AF167"/>
    <mergeCell ref="AA168:AF168"/>
    <mergeCell ref="AA169:AF169"/>
    <mergeCell ref="AA170:AF170"/>
    <mergeCell ref="W297:Z297"/>
    <mergeCell ref="W298:Z298"/>
    <mergeCell ref="W299:Z299"/>
    <mergeCell ref="W270:Z270"/>
    <mergeCell ref="W271:Z271"/>
    <mergeCell ref="W272:Z272"/>
    <mergeCell ref="W273:Z273"/>
    <mergeCell ref="W274:Z274"/>
    <mergeCell ref="W275:Z275"/>
    <mergeCell ref="W276:Z276"/>
    <mergeCell ref="W277:Z277"/>
    <mergeCell ref="W278:Z278"/>
    <mergeCell ref="W261:Z261"/>
    <mergeCell ref="W262:Z262"/>
    <mergeCell ref="W263:Z263"/>
    <mergeCell ref="W264:Z264"/>
    <mergeCell ref="W265:Z265"/>
    <mergeCell ref="W266:Z266"/>
    <mergeCell ref="AA171:AF171"/>
    <mergeCell ref="AA172:AF172"/>
    <mergeCell ref="AA173:AF173"/>
    <mergeCell ref="AA174:AF174"/>
    <mergeCell ref="AA175:AF175"/>
    <mergeCell ref="AA176:AF176"/>
    <mergeCell ref="AA177:AF177"/>
    <mergeCell ref="AA178:AF178"/>
    <mergeCell ref="AA179:AF179"/>
    <mergeCell ref="AA180:AF180"/>
    <mergeCell ref="AA181:AF181"/>
    <mergeCell ref="AA182:AF182"/>
    <mergeCell ref="AA183:AF183"/>
    <mergeCell ref="AA184:AF184"/>
    <mergeCell ref="AA185:AF185"/>
    <mergeCell ref="AA186:AF186"/>
    <mergeCell ref="AA187:AF187"/>
    <mergeCell ref="AA188:AF188"/>
    <mergeCell ref="AA189:AF189"/>
    <mergeCell ref="AA190:AF190"/>
    <mergeCell ref="AA191:AF191"/>
    <mergeCell ref="AA192:AF192"/>
    <mergeCell ref="AA193:AF193"/>
    <mergeCell ref="AA194:AF194"/>
    <mergeCell ref="AA195:AF195"/>
    <mergeCell ref="AA196:AF196"/>
    <mergeCell ref="AA197:AF197"/>
    <mergeCell ref="AA198:AF198"/>
    <mergeCell ref="AA199:AF199"/>
    <mergeCell ref="AA200:AF200"/>
    <mergeCell ref="AA201:AF201"/>
    <mergeCell ref="AA202:AF202"/>
    <mergeCell ref="AA203:AF203"/>
    <mergeCell ref="AA204:AF204"/>
    <mergeCell ref="AA205:AF205"/>
    <mergeCell ref="AA206:AF206"/>
    <mergeCell ref="AA207:AF207"/>
    <mergeCell ref="AA208:AF208"/>
    <mergeCell ref="AA209:AF209"/>
    <mergeCell ref="AA210:AF210"/>
    <mergeCell ref="AA211:AF211"/>
    <mergeCell ref="AA212:AF212"/>
    <mergeCell ref="AA213:AF213"/>
    <mergeCell ref="AA214:AF214"/>
    <mergeCell ref="AA215:AF215"/>
    <mergeCell ref="AA216:AF216"/>
    <mergeCell ref="AA217:AF217"/>
    <mergeCell ref="AA218:AF218"/>
    <mergeCell ref="AA219:AF219"/>
    <mergeCell ref="AA220:AF220"/>
    <mergeCell ref="AA221:AF221"/>
    <mergeCell ref="AA222:AF222"/>
    <mergeCell ref="AA223:AF223"/>
    <mergeCell ref="AA224:AF224"/>
    <mergeCell ref="AA225:AF225"/>
    <mergeCell ref="AA226:AF226"/>
    <mergeCell ref="AA227:AF227"/>
    <mergeCell ref="AA228:AF228"/>
    <mergeCell ref="AA229:AF229"/>
    <mergeCell ref="AA230:AF230"/>
    <mergeCell ref="AA231:AF231"/>
    <mergeCell ref="AA232:AF232"/>
    <mergeCell ref="AA233:AF233"/>
    <mergeCell ref="AA234:AF234"/>
    <mergeCell ref="AA235:AF235"/>
    <mergeCell ref="AA236:AF236"/>
    <mergeCell ref="AA237:AF237"/>
    <mergeCell ref="AA238:AF238"/>
    <mergeCell ref="AA239:AF239"/>
    <mergeCell ref="AA240:AF240"/>
    <mergeCell ref="AA241:AF241"/>
    <mergeCell ref="AA290:AF290"/>
    <mergeCell ref="AA291:AF291"/>
    <mergeCell ref="AA292:AF292"/>
    <mergeCell ref="AA293:AF293"/>
    <mergeCell ref="AA294:AF294"/>
    <mergeCell ref="AA295:AF295"/>
    <mergeCell ref="AA296:AF296"/>
    <mergeCell ref="AA297:AF297"/>
    <mergeCell ref="AA298:AF298"/>
    <mergeCell ref="AA299:AF299"/>
    <mergeCell ref="AA300:AF300"/>
    <mergeCell ref="AA301:AF301"/>
    <mergeCell ref="AA302:AF302"/>
    <mergeCell ref="AA303:AF303"/>
    <mergeCell ref="AA304:AF304"/>
    <mergeCell ref="AA305:AF305"/>
    <mergeCell ref="AA242:AF242"/>
    <mergeCell ref="AA243:AF243"/>
    <mergeCell ref="AA244:AF244"/>
    <mergeCell ref="AA245:AF245"/>
    <mergeCell ref="AA246:AF246"/>
    <mergeCell ref="AA247:AF247"/>
    <mergeCell ref="AA248:AF248"/>
    <mergeCell ref="AA249:AF249"/>
    <mergeCell ref="AA250:AF250"/>
    <mergeCell ref="AA251:AF251"/>
    <mergeCell ref="AA252:AF252"/>
    <mergeCell ref="AA253:AF253"/>
    <mergeCell ref="AA254:AF254"/>
    <mergeCell ref="AA255:AF255"/>
    <mergeCell ref="AA288:AF288"/>
    <mergeCell ref="AA289:AF289"/>
    <mergeCell ref="AA273:AF273"/>
    <mergeCell ref="AA274:AF274"/>
    <mergeCell ref="AA275:AF275"/>
    <mergeCell ref="AA276:AF276"/>
    <mergeCell ref="AA277:AF277"/>
    <mergeCell ref="AA278:AF278"/>
    <mergeCell ref="AA279:AF279"/>
    <mergeCell ref="AA280:AF280"/>
    <mergeCell ref="AA281:AF281"/>
    <mergeCell ref="AA282:AF282"/>
    <mergeCell ref="AA283:AF283"/>
    <mergeCell ref="AA284:AF284"/>
    <mergeCell ref="AA285:AF285"/>
    <mergeCell ref="AA286:AF286"/>
    <mergeCell ref="AA287:AF287"/>
    <mergeCell ref="AA272:AF272"/>
    <mergeCell ref="AA256:AF256"/>
    <mergeCell ref="AA257:AF257"/>
    <mergeCell ref="AA258:AF258"/>
    <mergeCell ref="AA259:AF259"/>
    <mergeCell ref="AA260:AF260"/>
    <mergeCell ref="AA261:AF261"/>
    <mergeCell ref="AA262:AF262"/>
    <mergeCell ref="AA263:AF263"/>
    <mergeCell ref="AA264:AF264"/>
    <mergeCell ref="AA265:AF265"/>
    <mergeCell ref="AA266:AF266"/>
    <mergeCell ref="AA267:AF267"/>
    <mergeCell ref="AA268:AF268"/>
    <mergeCell ref="AA269:AF269"/>
    <mergeCell ref="AA270:AF270"/>
    <mergeCell ref="AA271:AF271"/>
  </mergeCells>
  <conditionalFormatting sqref="A51:Z305">
    <cfRule type="expression" dxfId="1" priority="1">
      <formula>$A51=0</formula>
    </cfRule>
    <cfRule type="expression" dxfId="0" priority="2">
      <formula>$A51=-999</formula>
    </cfRule>
  </conditionalFormatting>
  <dataValidations count="4">
    <dataValidation type="list" allowBlank="1" showInputMessage="1" showErrorMessage="1" sqref="J23" xr:uid="{00000000-0002-0000-0000-000001000000}">
      <formula1>"No, Yes - Outside of Stone, Yes - Outside of Modules"</formula1>
    </dataValidation>
    <dataValidation allowBlank="1" showInputMessage="1" showErrorMessage="1" promptTitle="Requirement" prompt="Module footprint must be in 4.5 sf (0.4181 m^2) increments." sqref="V7:Y7" xr:uid="{00000000-0002-0000-0000-000007000000}"/>
    <dataValidation allowBlank="1" showInputMessage="1" showErrorMessage="1" promptTitle="Requirements" prompt="Module Perimeter must be in 1.5' (458mm) increments." sqref="V8:Y8" xr:uid="{00000000-0002-0000-0000-000008000000}"/>
    <dataValidation type="list" allowBlank="1" showInputMessage="1" showErrorMessage="1" sqref="F15:I15" xr:uid="{26CFF09D-773F-48BE-934D-15C1638C6497}">
      <formula1>"All,Excluding Above,Excluding Below,None"</formula1>
    </dataValidation>
  </dataValidations>
  <hyperlinks>
    <hyperlink ref="L4" r:id="rId1" display="stormtank.com" xr:uid="{DB27E188-2898-40B6-98D7-9291E53D0439}"/>
  </hyperlinks>
  <printOptions horizontalCentered="1"/>
  <pageMargins left="0.25" right="0.25" top="0.25" bottom="0.25" header="0.3" footer="0.3"/>
  <pageSetup scale="83" fitToHeight="0" orientation="portrait" r:id="rId2"/>
  <rowBreaks count="1" manualBreakCount="1">
    <brk id="45" max="25" man="1"/>
  </rowBreaks>
  <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8EDC35F-3E88-4A0B-B025-147E36ED7418}">
          <x14:formula1>
            <xm:f>'Reference Data'!$B$2:$L$2</xm:f>
          </x14:formula1>
          <xm:sqref>N13:N14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15"/>
  <sheetViews>
    <sheetView topLeftCell="C1" workbookViewId="0">
      <selection activeCell="F21" sqref="F21"/>
    </sheetView>
  </sheetViews>
  <sheetFormatPr defaultColWidth="8.85546875" defaultRowHeight="15" x14ac:dyDescent="0.25"/>
  <cols>
    <col min="1" max="1" width="19.42578125" style="13" bestFit="1" customWidth="1"/>
    <col min="2" max="2" width="16.85546875" style="13" bestFit="1" customWidth="1"/>
    <col min="3" max="3" width="37.7109375" style="13" customWidth="1"/>
    <col min="4" max="4" width="18" style="13" bestFit="1" customWidth="1"/>
    <col min="5" max="5" width="39.85546875" style="13" customWidth="1"/>
    <col min="6" max="6" width="25" style="13" bestFit="1" customWidth="1"/>
    <col min="7" max="7" width="20.5703125" style="13" bestFit="1" customWidth="1"/>
    <col min="8" max="8" width="28.42578125" style="13" bestFit="1" customWidth="1"/>
    <col min="9" max="9" width="19.5703125" style="13" bestFit="1" customWidth="1"/>
    <col min="10" max="10" width="19.5703125" style="13" customWidth="1"/>
    <col min="11" max="11" width="18.42578125" style="13" bestFit="1" customWidth="1"/>
    <col min="12" max="12" width="15.7109375" style="13" customWidth="1"/>
    <col min="13" max="16384" width="8.85546875" style="13"/>
  </cols>
  <sheetData>
    <row r="1" spans="1:12" s="10" customFormat="1" ht="30" x14ac:dyDescent="0.25">
      <c r="A1" s="10" t="s">
        <v>13</v>
      </c>
      <c r="B1" s="10" t="s">
        <v>14</v>
      </c>
      <c r="C1" s="10" t="s">
        <v>15</v>
      </c>
      <c r="D1" s="10" t="s">
        <v>16</v>
      </c>
      <c r="E1" s="10" t="s">
        <v>19</v>
      </c>
      <c r="F1" s="10" t="s">
        <v>20</v>
      </c>
      <c r="G1" s="10" t="s">
        <v>82</v>
      </c>
      <c r="H1" s="10" t="s">
        <v>83</v>
      </c>
      <c r="I1" s="10" t="s">
        <v>26</v>
      </c>
    </row>
    <row r="2" spans="1:12" ht="17.25" x14ac:dyDescent="0.25">
      <c r="A2" s="13" t="s">
        <v>36</v>
      </c>
      <c r="B2" s="13" t="s">
        <v>79</v>
      </c>
      <c r="C2" s="13" t="s">
        <v>25</v>
      </c>
      <c r="D2" s="13" t="s">
        <v>79</v>
      </c>
      <c r="E2" s="13" t="s">
        <v>29</v>
      </c>
      <c r="F2" s="26" t="s">
        <v>42</v>
      </c>
      <c r="G2" s="13" t="s">
        <v>78</v>
      </c>
      <c r="H2" s="13" t="s">
        <v>78</v>
      </c>
      <c r="I2" s="13" t="s">
        <v>27</v>
      </c>
    </row>
    <row r="3" spans="1:12" x14ac:dyDescent="0.25">
      <c r="A3" s="27">
        <f>'Volume Calculator'!V7</f>
        <v>7497</v>
      </c>
      <c r="B3" s="13">
        <f>ROUNDDOWN(A3/4.5,0)</f>
        <v>1666</v>
      </c>
      <c r="C3" s="13">
        <f>'Volume Calculator'!V8</f>
        <v>396</v>
      </c>
      <c r="D3" s="13">
        <f>C3/1.5</f>
        <v>264</v>
      </c>
      <c r="E3" s="28">
        <f>'Volume Calculator'!N13</f>
        <v>36</v>
      </c>
      <c r="F3" s="27">
        <f>HLOOKUP(E3,'Reference Data'!B77:L78,2)</f>
        <v>13.095999999999991</v>
      </c>
      <c r="G3" s="27">
        <f>F3*B3</f>
        <v>21817.935999999987</v>
      </c>
      <c r="H3" s="27">
        <f>E3*A3/12</f>
        <v>22491</v>
      </c>
      <c r="I3" s="29">
        <f>G3/H3</f>
        <v>0.97007407407407353</v>
      </c>
      <c r="J3" s="29"/>
    </row>
    <row r="5" spans="1:12" s="10" customFormat="1" ht="45" x14ac:dyDescent="0.25">
      <c r="A5" s="10" t="s">
        <v>21</v>
      </c>
      <c r="B5" s="10" t="s">
        <v>22</v>
      </c>
      <c r="C5" s="10" t="s">
        <v>84</v>
      </c>
      <c r="D5" s="10" t="s">
        <v>23</v>
      </c>
      <c r="E5" s="10" t="s">
        <v>85</v>
      </c>
      <c r="F5" s="10" t="s">
        <v>100</v>
      </c>
      <c r="G5" s="10" t="s">
        <v>101</v>
      </c>
      <c r="H5" s="10" t="s">
        <v>102</v>
      </c>
      <c r="I5" s="10" t="s">
        <v>86</v>
      </c>
      <c r="J5" s="10" t="s">
        <v>93</v>
      </c>
      <c r="K5" s="10" t="s">
        <v>103</v>
      </c>
      <c r="L5" s="10" t="s">
        <v>89</v>
      </c>
    </row>
    <row r="6" spans="1:12" ht="17.25" x14ac:dyDescent="0.25">
      <c r="A6" s="13" t="s">
        <v>36</v>
      </c>
      <c r="B6" s="13" t="s">
        <v>25</v>
      </c>
      <c r="C6" s="13" t="s">
        <v>25</v>
      </c>
      <c r="D6" s="13" t="s">
        <v>27</v>
      </c>
      <c r="E6" s="26" t="s">
        <v>42</v>
      </c>
      <c r="F6" s="26" t="s">
        <v>42</v>
      </c>
      <c r="G6" s="26" t="s">
        <v>42</v>
      </c>
      <c r="H6" s="26" t="s">
        <v>42</v>
      </c>
      <c r="I6" s="26" t="s">
        <v>42</v>
      </c>
      <c r="J6" s="26"/>
      <c r="L6" s="13" t="s">
        <v>53</v>
      </c>
    </row>
    <row r="7" spans="1:12" x14ac:dyDescent="0.25">
      <c r="A7" s="27">
        <f>'Volume Calculator'!V12</f>
        <v>7897</v>
      </c>
      <c r="B7" s="13">
        <f>'Volume Calculator'!V13</f>
        <v>404</v>
      </c>
      <c r="C7" s="27">
        <f>('Volume Calculator'!N13+'Volume Calculator'!X16+'Volume Calculator'!X17)/12</f>
        <v>4.5</v>
      </c>
      <c r="D7" s="30">
        <f>IF('Volume Calculator'!J23&lt;&gt;"Yes - Outside of Modules",'Volume Calculator'!O15,0)</f>
        <v>0.4</v>
      </c>
      <c r="E7" s="27">
        <f>A7*C7</f>
        <v>35536.5</v>
      </c>
      <c r="F7" s="27">
        <f>E7-(A7*'Volume Calculator'!X17/12)</f>
        <v>27639.5</v>
      </c>
      <c r="G7" s="31">
        <v>0</v>
      </c>
      <c r="H7" s="27">
        <f>E7-(A7*'Volume Calculator'!X16/12)</f>
        <v>31588</v>
      </c>
      <c r="I7" s="27" cm="1">
        <f t="array" ref="I7">_xlfn.IFS('Volume Calculator'!F15="All",Computations!E7-Computations!H3,'Volume Calculator'!F15="Excluding Below",Computations!H7-Computations!H3,'Volume Calculator'!F15="Excluding Above",Computations!F7-Computations!H3,'Volume Calculator'!F15="None",0)</f>
        <v>13045.5</v>
      </c>
      <c r="J7" s="27" cm="1">
        <f t="array" ref="J7">IF(AND('Volume Calculator'!J23&lt;&gt;"Yes - Outside of Modules",'Volume Calculator'!F15:I15&lt;&gt;"None"),'Volume Calculator'!O15,0)</f>
        <v>0.4</v>
      </c>
      <c r="K7" s="27">
        <f>I7*J7</f>
        <v>5218.2000000000007</v>
      </c>
      <c r="L7" s="28">
        <f>ROUNDUP((Computations!E7-Computations!H3)/27,0)</f>
        <v>484</v>
      </c>
    </row>
    <row r="9" spans="1:12" s="10" customFormat="1" ht="30" x14ac:dyDescent="0.25">
      <c r="A9" s="10" t="s">
        <v>87</v>
      </c>
      <c r="B9" s="10" t="s">
        <v>88</v>
      </c>
      <c r="C9" s="10" t="s">
        <v>90</v>
      </c>
      <c r="E9" s="10" t="s">
        <v>91</v>
      </c>
    </row>
    <row r="10" spans="1:12" ht="17.25" x14ac:dyDescent="0.25">
      <c r="A10" s="13" t="s">
        <v>54</v>
      </c>
      <c r="B10" s="13" t="s">
        <v>54</v>
      </c>
      <c r="C10" s="13" t="s">
        <v>54</v>
      </c>
      <c r="E10" s="13" t="s">
        <v>54</v>
      </c>
    </row>
    <row r="11" spans="1:12" x14ac:dyDescent="0.25">
      <c r="A11" s="27" cm="1">
        <f t="array" ref="A11">_xlfn.IFS('Volume Calculator'!J23="No",(ROUNDUP(((A3*2+C3*E3/12)/0.9)/9,0)),'Volume Calculator'!J23="Yes - Outside of Stone",(ROUNDUP(((A3*2+C3*E3/12)/0.9)/9,0)),'Volume Calculator'!J23="Yes - Outside of Modules",(ROUNDUP(((A3*2+C3*E3/12)/0.9)/9,0)*2))</f>
        <v>1998</v>
      </c>
      <c r="B11" s="27" cm="1">
        <f t="array" ref="B11">_xlfn.IFS('Volume Calculator'!J23="No",(ROUNDUP(((A7*2+B7*C7)/0.9)/9,0)),'Volume Calculator'!J23="Yes - Outside of Stone",(ROUNDUP(((A7*2+B7*C7)/0.9)/9,0)*2),'Volume Calculator'!J23="Yes - Outside of Modules",(ROUNDUP(((A7*2+B7*C7)/0.9)/9,0)))</f>
        <v>2175</v>
      </c>
      <c r="C11" s="27" cm="1">
        <f t="array" ref="C11">_xlfn.IFS('Volume Calculator'!J23="No",0,'Volume Calculator'!J23="Yes - Outside of Stone",(ROUNDUP(((A7*2+B7*C7)/0.9)/9,0)),'Volume Calculator'!J23="Yes - Outside of Modules",0)</f>
        <v>0</v>
      </c>
      <c r="E11" s="27" cm="1">
        <f t="array" ref="E11">_xlfn.IFS('Volume Calculator'!J23="No",0,'Volume Calculator'!J23="Yes - Outside of Stone",0,'Volume Calculator'!J23="Yes - Outside of Modules",(ROUNDUP(((A3*2+C3*E3/12)/0.9)/9,0)))</f>
        <v>0</v>
      </c>
    </row>
    <row r="13" spans="1:12" x14ac:dyDescent="0.25">
      <c r="C13" s="10"/>
    </row>
    <row r="15" spans="1:12" x14ac:dyDescent="0.25">
      <c r="C15" s="27"/>
    </row>
  </sheetData>
  <sheetProtection sheet="1" objects="1" scenarios="1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M82"/>
  <sheetViews>
    <sheetView workbookViewId="0">
      <selection activeCell="K19" sqref="K19"/>
    </sheetView>
  </sheetViews>
  <sheetFormatPr defaultColWidth="8.85546875" defaultRowHeight="12" x14ac:dyDescent="0.2"/>
  <cols>
    <col min="1" max="1" width="15.7109375" style="8" customWidth="1"/>
    <col min="2" max="4" width="4.85546875" style="8" bestFit="1" customWidth="1"/>
    <col min="5" max="12" width="5.7109375" style="8" bestFit="1" customWidth="1"/>
    <col min="13" max="13" width="8.85546875" style="8"/>
    <col min="14" max="16384" width="8.85546875" style="1"/>
  </cols>
  <sheetData>
    <row r="1" spans="1:12" ht="15" customHeight="1" x14ac:dyDescent="0.2">
      <c r="A1" s="73" t="s">
        <v>77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4"/>
    </row>
    <row r="2" spans="1:12" x14ac:dyDescent="0.2">
      <c r="A2" s="7" t="s">
        <v>81</v>
      </c>
      <c r="B2" s="2">
        <v>12</v>
      </c>
      <c r="C2" s="2">
        <v>18</v>
      </c>
      <c r="D2" s="2">
        <f>C2+6</f>
        <v>24</v>
      </c>
      <c r="E2" s="2">
        <f t="shared" ref="E2:H2" si="0">D2+6</f>
        <v>30</v>
      </c>
      <c r="F2" s="2">
        <f>E2+6</f>
        <v>36</v>
      </c>
      <c r="G2" s="2">
        <f t="shared" si="0"/>
        <v>42</v>
      </c>
      <c r="H2" s="2">
        <f t="shared" si="0"/>
        <v>48</v>
      </c>
      <c r="I2" s="2">
        <f>H2+6</f>
        <v>54</v>
      </c>
      <c r="J2" s="2">
        <f>I2+6</f>
        <v>60</v>
      </c>
      <c r="K2" s="2">
        <f>J2+6</f>
        <v>66</v>
      </c>
      <c r="L2" s="2">
        <f>K2+6</f>
        <v>72</v>
      </c>
    </row>
    <row r="3" spans="1:12" x14ac:dyDescent="0.2">
      <c r="A3" s="7">
        <v>72</v>
      </c>
      <c r="B3" s="5"/>
      <c r="C3" s="5"/>
      <c r="D3" s="4"/>
      <c r="E3" s="4"/>
      <c r="F3" s="4"/>
      <c r="G3" s="4"/>
      <c r="H3" s="4"/>
      <c r="I3" s="4"/>
      <c r="J3" s="4"/>
      <c r="K3" s="4"/>
      <c r="L3" s="4">
        <v>0.28399999999999997</v>
      </c>
    </row>
    <row r="4" spans="1:12" x14ac:dyDescent="0.2">
      <c r="A4" s="7">
        <v>71</v>
      </c>
      <c r="B4" s="5"/>
      <c r="C4" s="5"/>
      <c r="D4" s="4"/>
      <c r="E4" s="4"/>
      <c r="F4" s="4"/>
      <c r="G4" s="4"/>
      <c r="H4" s="4"/>
      <c r="I4" s="4"/>
      <c r="J4" s="4"/>
      <c r="K4" s="4"/>
      <c r="L4" s="4">
        <v>0.34399999999999997</v>
      </c>
    </row>
    <row r="5" spans="1:12" x14ac:dyDescent="0.2">
      <c r="A5" s="7">
        <v>70</v>
      </c>
      <c r="B5" s="5"/>
      <c r="C5" s="5"/>
      <c r="D5" s="4"/>
      <c r="E5" s="4"/>
      <c r="F5" s="4"/>
      <c r="G5" s="4"/>
      <c r="H5" s="4"/>
      <c r="I5" s="4"/>
      <c r="J5" s="4"/>
      <c r="K5" s="4"/>
      <c r="L5" s="4">
        <v>0.37</v>
      </c>
    </row>
    <row r="6" spans="1:12" x14ac:dyDescent="0.2">
      <c r="A6" s="7">
        <v>69</v>
      </c>
      <c r="B6" s="5"/>
      <c r="C6" s="5"/>
      <c r="D6" s="4"/>
      <c r="E6" s="4"/>
      <c r="F6" s="4"/>
      <c r="G6" s="4"/>
      <c r="H6" s="4"/>
      <c r="I6" s="4"/>
      <c r="J6" s="4"/>
      <c r="K6" s="4"/>
      <c r="L6" s="4">
        <v>0.37</v>
      </c>
    </row>
    <row r="7" spans="1:12" x14ac:dyDescent="0.2">
      <c r="A7" s="7">
        <v>68</v>
      </c>
      <c r="B7" s="5"/>
      <c r="C7" s="5"/>
      <c r="D7" s="4"/>
      <c r="E7" s="4"/>
      <c r="F7" s="4"/>
      <c r="G7" s="4"/>
      <c r="H7" s="4"/>
      <c r="I7" s="4"/>
      <c r="J7" s="4"/>
      <c r="K7" s="4"/>
      <c r="L7" s="4">
        <v>0.37</v>
      </c>
    </row>
    <row r="8" spans="1:12" x14ac:dyDescent="0.2">
      <c r="A8" s="7">
        <v>67</v>
      </c>
      <c r="B8" s="5"/>
      <c r="C8" s="5"/>
      <c r="D8" s="4"/>
      <c r="E8" s="4"/>
      <c r="F8" s="4"/>
      <c r="G8" s="4"/>
      <c r="H8" s="4"/>
      <c r="I8" s="4"/>
      <c r="J8" s="4"/>
      <c r="K8" s="4"/>
      <c r="L8" s="4">
        <v>0.37</v>
      </c>
    </row>
    <row r="9" spans="1:12" x14ac:dyDescent="0.2">
      <c r="A9" s="7">
        <v>66</v>
      </c>
      <c r="B9" s="5"/>
      <c r="C9" s="5"/>
      <c r="D9" s="4"/>
      <c r="E9" s="4"/>
      <c r="F9" s="4"/>
      <c r="G9" s="4"/>
      <c r="H9" s="4"/>
      <c r="I9" s="4"/>
      <c r="J9" s="4"/>
      <c r="K9" s="4">
        <v>0.28399999999999997</v>
      </c>
      <c r="L9" s="4">
        <v>0.37</v>
      </c>
    </row>
    <row r="10" spans="1:12" x14ac:dyDescent="0.2">
      <c r="A10" s="7">
        <v>65</v>
      </c>
      <c r="B10" s="5"/>
      <c r="C10" s="5"/>
      <c r="D10" s="4"/>
      <c r="E10" s="4"/>
      <c r="F10" s="4"/>
      <c r="G10" s="4"/>
      <c r="H10" s="4"/>
      <c r="I10" s="4"/>
      <c r="J10" s="4"/>
      <c r="K10" s="4">
        <v>0.34399999999999997</v>
      </c>
      <c r="L10" s="4">
        <v>0.37</v>
      </c>
    </row>
    <row r="11" spans="1:12" x14ac:dyDescent="0.2">
      <c r="A11" s="7">
        <v>64</v>
      </c>
      <c r="B11" s="5"/>
      <c r="C11" s="5"/>
      <c r="D11" s="4"/>
      <c r="E11" s="4"/>
      <c r="F11" s="4"/>
      <c r="G11" s="4"/>
      <c r="H11" s="4"/>
      <c r="I11" s="4"/>
      <c r="J11" s="4"/>
      <c r="K11" s="4">
        <v>0.37</v>
      </c>
      <c r="L11" s="4">
        <v>0.37</v>
      </c>
    </row>
    <row r="12" spans="1:12" x14ac:dyDescent="0.2">
      <c r="A12" s="7">
        <v>63</v>
      </c>
      <c r="B12" s="5"/>
      <c r="C12" s="5"/>
      <c r="D12" s="4"/>
      <c r="E12" s="4"/>
      <c r="F12" s="4"/>
      <c r="G12" s="4"/>
      <c r="H12" s="4"/>
      <c r="I12" s="4"/>
      <c r="J12" s="4"/>
      <c r="K12" s="4">
        <v>0.37</v>
      </c>
      <c r="L12" s="4">
        <v>0.37</v>
      </c>
    </row>
    <row r="13" spans="1:12" x14ac:dyDescent="0.2">
      <c r="A13" s="7">
        <v>62</v>
      </c>
      <c r="B13" s="5"/>
      <c r="C13" s="5"/>
      <c r="D13" s="4"/>
      <c r="E13" s="4"/>
      <c r="F13" s="4"/>
      <c r="G13" s="4"/>
      <c r="H13" s="4"/>
      <c r="I13" s="4"/>
      <c r="J13" s="4"/>
      <c r="K13" s="4">
        <v>0.37</v>
      </c>
      <c r="L13" s="4">
        <v>0.37</v>
      </c>
    </row>
    <row r="14" spans="1:12" x14ac:dyDescent="0.2">
      <c r="A14" s="7">
        <v>61</v>
      </c>
      <c r="B14" s="5"/>
      <c r="C14" s="5"/>
      <c r="D14" s="4"/>
      <c r="E14" s="4"/>
      <c r="F14" s="4"/>
      <c r="G14" s="4"/>
      <c r="H14" s="4"/>
      <c r="I14" s="4"/>
      <c r="J14" s="4"/>
      <c r="K14" s="4">
        <v>0.37</v>
      </c>
      <c r="L14" s="4">
        <v>0.37</v>
      </c>
    </row>
    <row r="15" spans="1:12" x14ac:dyDescent="0.2">
      <c r="A15" s="7">
        <v>60</v>
      </c>
      <c r="B15" s="5"/>
      <c r="C15" s="5"/>
      <c r="D15" s="4"/>
      <c r="E15" s="4"/>
      <c r="F15" s="4"/>
      <c r="G15" s="4"/>
      <c r="H15" s="4"/>
      <c r="I15" s="4"/>
      <c r="J15" s="4">
        <v>0.28399999999999997</v>
      </c>
      <c r="K15" s="4">
        <v>0.37</v>
      </c>
      <c r="L15" s="4">
        <v>0.37</v>
      </c>
    </row>
    <row r="16" spans="1:12" x14ac:dyDescent="0.2">
      <c r="A16" s="7">
        <v>59</v>
      </c>
      <c r="B16" s="5"/>
      <c r="C16" s="5"/>
      <c r="D16" s="4"/>
      <c r="E16" s="4"/>
      <c r="F16" s="4"/>
      <c r="G16" s="4"/>
      <c r="H16" s="4"/>
      <c r="I16" s="4"/>
      <c r="J16" s="4">
        <v>0.34399999999999997</v>
      </c>
      <c r="K16" s="4">
        <v>0.37</v>
      </c>
      <c r="L16" s="4">
        <v>0.37</v>
      </c>
    </row>
    <row r="17" spans="1:12" x14ac:dyDescent="0.2">
      <c r="A17" s="7">
        <v>58</v>
      </c>
      <c r="B17" s="5"/>
      <c r="C17" s="5"/>
      <c r="D17" s="4"/>
      <c r="E17" s="4"/>
      <c r="F17" s="4"/>
      <c r="G17" s="4"/>
      <c r="H17" s="4"/>
      <c r="I17" s="4"/>
      <c r="J17" s="4">
        <v>0.37</v>
      </c>
      <c r="K17" s="4">
        <v>0.37</v>
      </c>
      <c r="L17" s="4">
        <v>0.37</v>
      </c>
    </row>
    <row r="18" spans="1:12" x14ac:dyDescent="0.2">
      <c r="A18" s="7">
        <v>57</v>
      </c>
      <c r="B18" s="5"/>
      <c r="C18" s="5"/>
      <c r="D18" s="4"/>
      <c r="E18" s="4"/>
      <c r="F18" s="4"/>
      <c r="G18" s="4"/>
      <c r="H18" s="4"/>
      <c r="I18" s="4"/>
      <c r="J18" s="4">
        <v>0.37</v>
      </c>
      <c r="K18" s="4">
        <v>0.37</v>
      </c>
      <c r="L18" s="4">
        <v>0.37</v>
      </c>
    </row>
    <row r="19" spans="1:12" x14ac:dyDescent="0.2">
      <c r="A19" s="7">
        <v>56</v>
      </c>
      <c r="B19" s="5"/>
      <c r="C19" s="5"/>
      <c r="D19" s="4"/>
      <c r="E19" s="4"/>
      <c r="F19" s="4"/>
      <c r="G19" s="4"/>
      <c r="H19" s="4"/>
      <c r="I19" s="4"/>
      <c r="J19" s="4">
        <v>0.37</v>
      </c>
      <c r="K19" s="4">
        <v>0.37</v>
      </c>
      <c r="L19" s="4">
        <v>0.37</v>
      </c>
    </row>
    <row r="20" spans="1:12" x14ac:dyDescent="0.2">
      <c r="A20" s="7">
        <v>55</v>
      </c>
      <c r="B20" s="5"/>
      <c r="C20" s="5"/>
      <c r="D20" s="4"/>
      <c r="E20" s="4"/>
      <c r="F20" s="4"/>
      <c r="G20" s="4"/>
      <c r="H20" s="4"/>
      <c r="I20" s="4"/>
      <c r="J20" s="4">
        <v>0.37</v>
      </c>
      <c r="K20" s="4">
        <v>0.37</v>
      </c>
      <c r="L20" s="4">
        <v>0.37</v>
      </c>
    </row>
    <row r="21" spans="1:12" x14ac:dyDescent="0.2">
      <c r="A21" s="7">
        <v>54</v>
      </c>
      <c r="B21" s="5"/>
      <c r="C21" s="5"/>
      <c r="D21" s="4"/>
      <c r="E21" s="4"/>
      <c r="F21" s="4"/>
      <c r="G21" s="4"/>
      <c r="H21" s="4"/>
      <c r="I21" s="4">
        <v>0.28399999999999997</v>
      </c>
      <c r="J21" s="4">
        <v>0.37</v>
      </c>
      <c r="K21" s="4">
        <v>0.37</v>
      </c>
      <c r="L21" s="4">
        <v>0.37</v>
      </c>
    </row>
    <row r="22" spans="1:12" x14ac:dyDescent="0.2">
      <c r="A22" s="7">
        <v>53</v>
      </c>
      <c r="B22" s="5"/>
      <c r="C22" s="5"/>
      <c r="D22" s="4"/>
      <c r="E22" s="4"/>
      <c r="F22" s="4"/>
      <c r="G22" s="4"/>
      <c r="H22" s="4"/>
      <c r="I22" s="4">
        <v>0.34399999999999997</v>
      </c>
      <c r="J22" s="4">
        <v>0.37</v>
      </c>
      <c r="K22" s="4">
        <v>0.37</v>
      </c>
      <c r="L22" s="4">
        <v>0.37</v>
      </c>
    </row>
    <row r="23" spans="1:12" x14ac:dyDescent="0.2">
      <c r="A23" s="7">
        <v>52</v>
      </c>
      <c r="B23" s="5"/>
      <c r="C23" s="5"/>
      <c r="D23" s="4"/>
      <c r="E23" s="4"/>
      <c r="F23" s="4"/>
      <c r="G23" s="4"/>
      <c r="H23" s="4"/>
      <c r="I23" s="4">
        <v>0.37</v>
      </c>
      <c r="J23" s="4">
        <v>0.37</v>
      </c>
      <c r="K23" s="4">
        <v>0.37</v>
      </c>
      <c r="L23" s="4">
        <v>0.37</v>
      </c>
    </row>
    <row r="24" spans="1:12" x14ac:dyDescent="0.2">
      <c r="A24" s="7">
        <v>51</v>
      </c>
      <c r="B24" s="5"/>
      <c r="C24" s="5"/>
      <c r="D24" s="4"/>
      <c r="E24" s="4"/>
      <c r="F24" s="4"/>
      <c r="G24" s="4"/>
      <c r="H24" s="4"/>
      <c r="I24" s="4">
        <v>0.37</v>
      </c>
      <c r="J24" s="4">
        <v>0.37</v>
      </c>
      <c r="K24" s="4">
        <v>0.37</v>
      </c>
      <c r="L24" s="4">
        <v>0.37</v>
      </c>
    </row>
    <row r="25" spans="1:12" x14ac:dyDescent="0.2">
      <c r="A25" s="7">
        <v>50</v>
      </c>
      <c r="B25" s="5"/>
      <c r="C25" s="5"/>
      <c r="D25" s="4"/>
      <c r="E25" s="4"/>
      <c r="F25" s="4"/>
      <c r="G25" s="4"/>
      <c r="H25" s="4"/>
      <c r="I25" s="4">
        <v>0.37</v>
      </c>
      <c r="J25" s="4">
        <v>0.37</v>
      </c>
      <c r="K25" s="4">
        <v>0.37</v>
      </c>
      <c r="L25" s="4">
        <v>0.37</v>
      </c>
    </row>
    <row r="26" spans="1:12" x14ac:dyDescent="0.2">
      <c r="A26" s="7">
        <v>49</v>
      </c>
      <c r="B26" s="5"/>
      <c r="C26" s="5"/>
      <c r="D26" s="4"/>
      <c r="E26" s="4"/>
      <c r="F26" s="4"/>
      <c r="G26" s="4"/>
      <c r="H26" s="4"/>
      <c r="I26" s="4">
        <v>0.37</v>
      </c>
      <c r="J26" s="4">
        <v>0.37</v>
      </c>
      <c r="K26" s="4">
        <v>0.37</v>
      </c>
      <c r="L26" s="4">
        <v>0.37</v>
      </c>
    </row>
    <row r="27" spans="1:12" x14ac:dyDescent="0.2">
      <c r="A27" s="7">
        <v>48</v>
      </c>
      <c r="B27" s="5"/>
      <c r="C27" s="5"/>
      <c r="D27" s="4"/>
      <c r="E27" s="4"/>
      <c r="F27" s="4"/>
      <c r="G27" s="4"/>
      <c r="H27" s="4">
        <v>0.28399999999999997</v>
      </c>
      <c r="I27" s="4">
        <v>0.37</v>
      </c>
      <c r="J27" s="4">
        <v>0.37</v>
      </c>
      <c r="K27" s="4">
        <v>0.37</v>
      </c>
      <c r="L27" s="4">
        <v>0.37</v>
      </c>
    </row>
    <row r="28" spans="1:12" x14ac:dyDescent="0.2">
      <c r="A28" s="7">
        <v>47</v>
      </c>
      <c r="B28" s="5"/>
      <c r="C28" s="5"/>
      <c r="D28" s="4"/>
      <c r="E28" s="4"/>
      <c r="F28" s="4"/>
      <c r="G28" s="4"/>
      <c r="H28" s="4">
        <v>0.34399999999999997</v>
      </c>
      <c r="I28" s="4">
        <v>0.37</v>
      </c>
      <c r="J28" s="4">
        <v>0.37</v>
      </c>
      <c r="K28" s="4">
        <v>0.37</v>
      </c>
      <c r="L28" s="4">
        <v>0.37</v>
      </c>
    </row>
    <row r="29" spans="1:12" x14ac:dyDescent="0.2">
      <c r="A29" s="7">
        <v>46</v>
      </c>
      <c r="B29" s="5"/>
      <c r="C29" s="5"/>
      <c r="D29" s="4"/>
      <c r="E29" s="4"/>
      <c r="F29" s="4"/>
      <c r="G29" s="4"/>
      <c r="H29" s="4">
        <v>0.37</v>
      </c>
      <c r="I29" s="4">
        <v>0.37</v>
      </c>
      <c r="J29" s="4">
        <v>0.37</v>
      </c>
      <c r="K29" s="4">
        <v>0.37</v>
      </c>
      <c r="L29" s="4">
        <v>0.37</v>
      </c>
    </row>
    <row r="30" spans="1:12" x14ac:dyDescent="0.2">
      <c r="A30" s="7">
        <v>45</v>
      </c>
      <c r="B30" s="5"/>
      <c r="C30" s="5"/>
      <c r="D30" s="4"/>
      <c r="E30" s="4"/>
      <c r="F30" s="4"/>
      <c r="G30" s="4"/>
      <c r="H30" s="4">
        <v>0.37</v>
      </c>
      <c r="I30" s="4">
        <v>0.37</v>
      </c>
      <c r="J30" s="4">
        <v>0.37</v>
      </c>
      <c r="K30" s="4">
        <v>0.37</v>
      </c>
      <c r="L30" s="4">
        <v>0.37</v>
      </c>
    </row>
    <row r="31" spans="1:12" x14ac:dyDescent="0.2">
      <c r="A31" s="7">
        <v>44</v>
      </c>
      <c r="B31" s="5"/>
      <c r="C31" s="5"/>
      <c r="D31" s="4"/>
      <c r="E31" s="4"/>
      <c r="F31" s="4"/>
      <c r="G31" s="4"/>
      <c r="H31" s="4">
        <v>0.37</v>
      </c>
      <c r="I31" s="4">
        <v>0.37</v>
      </c>
      <c r="J31" s="4">
        <v>0.37</v>
      </c>
      <c r="K31" s="4">
        <v>0.37</v>
      </c>
      <c r="L31" s="4">
        <v>0.37</v>
      </c>
    </row>
    <row r="32" spans="1:12" x14ac:dyDescent="0.2">
      <c r="A32" s="7">
        <v>43</v>
      </c>
      <c r="B32" s="5"/>
      <c r="C32" s="5"/>
      <c r="D32" s="4"/>
      <c r="E32" s="4"/>
      <c r="F32" s="4"/>
      <c r="G32" s="4"/>
      <c r="H32" s="4">
        <v>0.37</v>
      </c>
      <c r="I32" s="4">
        <v>0.37</v>
      </c>
      <c r="J32" s="4">
        <v>0.37</v>
      </c>
      <c r="K32" s="4">
        <v>0.37</v>
      </c>
      <c r="L32" s="4">
        <v>0.37</v>
      </c>
    </row>
    <row r="33" spans="1:12" x14ac:dyDescent="0.2">
      <c r="A33" s="7">
        <v>42</v>
      </c>
      <c r="B33" s="5"/>
      <c r="C33" s="5"/>
      <c r="D33" s="4"/>
      <c r="E33" s="4"/>
      <c r="F33" s="4"/>
      <c r="G33" s="4">
        <v>0.28399999999999997</v>
      </c>
      <c r="H33" s="4">
        <v>0.37</v>
      </c>
      <c r="I33" s="4">
        <v>0.37</v>
      </c>
      <c r="J33" s="4">
        <v>0.37</v>
      </c>
      <c r="K33" s="4">
        <v>0.37</v>
      </c>
      <c r="L33" s="4">
        <v>0.37</v>
      </c>
    </row>
    <row r="34" spans="1:12" x14ac:dyDescent="0.2">
      <c r="A34" s="7">
        <v>41</v>
      </c>
      <c r="B34" s="5"/>
      <c r="C34" s="5"/>
      <c r="D34" s="4"/>
      <c r="E34" s="4"/>
      <c r="F34" s="4"/>
      <c r="G34" s="4">
        <v>0.34399999999999997</v>
      </c>
      <c r="H34" s="4">
        <v>0.37</v>
      </c>
      <c r="I34" s="4">
        <v>0.37</v>
      </c>
      <c r="J34" s="4">
        <v>0.37</v>
      </c>
      <c r="K34" s="4">
        <v>0.37</v>
      </c>
      <c r="L34" s="4">
        <v>0.37</v>
      </c>
    </row>
    <row r="35" spans="1:12" x14ac:dyDescent="0.2">
      <c r="A35" s="7">
        <v>40</v>
      </c>
      <c r="B35" s="5"/>
      <c r="C35" s="5"/>
      <c r="D35" s="4"/>
      <c r="E35" s="4"/>
      <c r="F35" s="4"/>
      <c r="G35" s="4">
        <v>0.37</v>
      </c>
      <c r="H35" s="4">
        <v>0.37</v>
      </c>
      <c r="I35" s="4">
        <v>0.37</v>
      </c>
      <c r="J35" s="4">
        <v>0.37</v>
      </c>
      <c r="K35" s="4">
        <v>0.37</v>
      </c>
      <c r="L35" s="4">
        <v>0.37</v>
      </c>
    </row>
    <row r="36" spans="1:12" x14ac:dyDescent="0.2">
      <c r="A36" s="7">
        <v>39</v>
      </c>
      <c r="B36" s="5"/>
      <c r="C36" s="5"/>
      <c r="D36" s="4"/>
      <c r="E36" s="4"/>
      <c r="F36" s="4"/>
      <c r="G36" s="4">
        <v>0.37</v>
      </c>
      <c r="H36" s="4">
        <v>0.37</v>
      </c>
      <c r="I36" s="4">
        <v>0.37</v>
      </c>
      <c r="J36" s="4">
        <v>0.37</v>
      </c>
      <c r="K36" s="4">
        <v>0.37</v>
      </c>
      <c r="L36" s="4">
        <v>0.37</v>
      </c>
    </row>
    <row r="37" spans="1:12" x14ac:dyDescent="0.2">
      <c r="A37" s="7">
        <v>38</v>
      </c>
      <c r="B37" s="5"/>
      <c r="C37" s="5"/>
      <c r="D37" s="4"/>
      <c r="E37" s="4"/>
      <c r="F37" s="4"/>
      <c r="G37" s="4">
        <v>0.37</v>
      </c>
      <c r="H37" s="4">
        <v>0.37</v>
      </c>
      <c r="I37" s="4">
        <v>0.37</v>
      </c>
      <c r="J37" s="4">
        <v>0.37</v>
      </c>
      <c r="K37" s="4">
        <v>0.37</v>
      </c>
      <c r="L37" s="4">
        <v>0.34399999999999997</v>
      </c>
    </row>
    <row r="38" spans="1:12" x14ac:dyDescent="0.2">
      <c r="A38" s="7">
        <v>37</v>
      </c>
      <c r="B38" s="5"/>
      <c r="C38" s="5"/>
      <c r="D38" s="4"/>
      <c r="E38" s="4"/>
      <c r="F38" s="4"/>
      <c r="G38" s="4">
        <v>0.37</v>
      </c>
      <c r="H38" s="4">
        <v>0.37</v>
      </c>
      <c r="I38" s="4">
        <v>0.37</v>
      </c>
      <c r="J38" s="4">
        <v>0.37</v>
      </c>
      <c r="K38" s="4">
        <v>0.37</v>
      </c>
      <c r="L38" s="4">
        <v>0.28399999999999997</v>
      </c>
    </row>
    <row r="39" spans="1:12" x14ac:dyDescent="0.2">
      <c r="A39" s="7">
        <v>36</v>
      </c>
      <c r="B39" s="5"/>
      <c r="C39" s="5"/>
      <c r="D39" s="4"/>
      <c r="E39" s="4"/>
      <c r="F39" s="4">
        <v>0.28399999999999997</v>
      </c>
      <c r="G39" s="4">
        <v>0.37</v>
      </c>
      <c r="H39" s="4">
        <v>0.37</v>
      </c>
      <c r="I39" s="4">
        <v>0.37</v>
      </c>
      <c r="J39" s="4">
        <v>0.37</v>
      </c>
      <c r="K39" s="4">
        <v>0.37</v>
      </c>
      <c r="L39" s="4">
        <v>0.28399999999999997</v>
      </c>
    </row>
    <row r="40" spans="1:12" x14ac:dyDescent="0.2">
      <c r="A40" s="7">
        <v>35</v>
      </c>
      <c r="B40" s="5"/>
      <c r="C40" s="5"/>
      <c r="D40" s="4"/>
      <c r="E40" s="4"/>
      <c r="F40" s="4">
        <v>0.34399999999999997</v>
      </c>
      <c r="G40" s="4">
        <v>0.37</v>
      </c>
      <c r="H40" s="4">
        <v>0.37</v>
      </c>
      <c r="I40" s="4">
        <v>0.37</v>
      </c>
      <c r="J40" s="4">
        <v>0.37</v>
      </c>
      <c r="K40" s="4">
        <v>0.37</v>
      </c>
      <c r="L40" s="4">
        <v>0.34399999999999997</v>
      </c>
    </row>
    <row r="41" spans="1:12" x14ac:dyDescent="0.2">
      <c r="A41" s="7">
        <v>34</v>
      </c>
      <c r="B41" s="5"/>
      <c r="C41" s="5"/>
      <c r="D41" s="4"/>
      <c r="E41" s="4"/>
      <c r="F41" s="4">
        <v>0.37</v>
      </c>
      <c r="G41" s="4">
        <v>0.37</v>
      </c>
      <c r="H41" s="4">
        <v>0.37</v>
      </c>
      <c r="I41" s="4">
        <v>0.37</v>
      </c>
      <c r="J41" s="4">
        <v>0.37</v>
      </c>
      <c r="K41" s="4">
        <v>0.37</v>
      </c>
      <c r="L41" s="4">
        <v>0.37</v>
      </c>
    </row>
    <row r="42" spans="1:12" x14ac:dyDescent="0.2">
      <c r="A42" s="7">
        <v>33</v>
      </c>
      <c r="B42" s="5"/>
      <c r="C42" s="5"/>
      <c r="D42" s="4"/>
      <c r="E42" s="4"/>
      <c r="F42" s="4">
        <v>0.37</v>
      </c>
      <c r="G42" s="4">
        <v>0.37</v>
      </c>
      <c r="H42" s="4">
        <v>0.37</v>
      </c>
      <c r="I42" s="4">
        <v>0.37</v>
      </c>
      <c r="J42" s="4">
        <v>0.37</v>
      </c>
      <c r="K42" s="4">
        <v>0.37</v>
      </c>
      <c r="L42" s="4">
        <v>0.37</v>
      </c>
    </row>
    <row r="43" spans="1:12" x14ac:dyDescent="0.2">
      <c r="A43" s="7">
        <v>32</v>
      </c>
      <c r="B43" s="5"/>
      <c r="C43" s="5"/>
      <c r="D43" s="4"/>
      <c r="E43" s="4"/>
      <c r="F43" s="4">
        <v>0.37</v>
      </c>
      <c r="G43" s="4">
        <v>0.37</v>
      </c>
      <c r="H43" s="4">
        <v>0.37</v>
      </c>
      <c r="I43" s="4">
        <v>0.37</v>
      </c>
      <c r="J43" s="4">
        <v>0.37</v>
      </c>
      <c r="K43" s="4">
        <v>0.34399999999999997</v>
      </c>
      <c r="L43" s="4">
        <v>0.37</v>
      </c>
    </row>
    <row r="44" spans="1:12" x14ac:dyDescent="0.2">
      <c r="A44" s="7">
        <v>31</v>
      </c>
      <c r="B44" s="5"/>
      <c r="C44" s="5"/>
      <c r="D44" s="4"/>
      <c r="E44" s="4"/>
      <c r="F44" s="4">
        <v>0.37</v>
      </c>
      <c r="G44" s="4">
        <v>0.37</v>
      </c>
      <c r="H44" s="4">
        <v>0.37</v>
      </c>
      <c r="I44" s="4">
        <v>0.37</v>
      </c>
      <c r="J44" s="4">
        <v>0.37</v>
      </c>
      <c r="K44" s="4">
        <v>0.28399999999999997</v>
      </c>
      <c r="L44" s="4">
        <v>0.37</v>
      </c>
    </row>
    <row r="45" spans="1:12" x14ac:dyDescent="0.2">
      <c r="A45" s="7">
        <v>30</v>
      </c>
      <c r="B45" s="5"/>
      <c r="C45" s="5"/>
      <c r="D45" s="4"/>
      <c r="E45" s="4">
        <v>0.28399999999999997</v>
      </c>
      <c r="F45" s="4">
        <v>0.37</v>
      </c>
      <c r="G45" s="4">
        <v>0.37</v>
      </c>
      <c r="H45" s="4">
        <v>0.37</v>
      </c>
      <c r="I45" s="4">
        <v>0.37</v>
      </c>
      <c r="J45" s="4">
        <v>0.37</v>
      </c>
      <c r="K45" s="4">
        <v>0.28399999999999997</v>
      </c>
      <c r="L45" s="4">
        <v>0.37</v>
      </c>
    </row>
    <row r="46" spans="1:12" x14ac:dyDescent="0.2">
      <c r="A46" s="7">
        <v>29</v>
      </c>
      <c r="B46" s="5"/>
      <c r="C46" s="5"/>
      <c r="D46" s="4"/>
      <c r="E46" s="4">
        <v>0.34399999999999997</v>
      </c>
      <c r="F46" s="4">
        <v>0.37</v>
      </c>
      <c r="G46" s="4">
        <v>0.37</v>
      </c>
      <c r="H46" s="4">
        <v>0.37</v>
      </c>
      <c r="I46" s="4">
        <v>0.37</v>
      </c>
      <c r="J46" s="4">
        <v>0.37</v>
      </c>
      <c r="K46" s="4">
        <v>0.34399999999999997</v>
      </c>
      <c r="L46" s="4">
        <v>0.37</v>
      </c>
    </row>
    <row r="47" spans="1:12" x14ac:dyDescent="0.2">
      <c r="A47" s="7">
        <v>28</v>
      </c>
      <c r="B47" s="5"/>
      <c r="C47" s="5"/>
      <c r="D47" s="4"/>
      <c r="E47" s="4">
        <v>0.37</v>
      </c>
      <c r="F47" s="4">
        <v>0.37</v>
      </c>
      <c r="G47" s="4">
        <v>0.37</v>
      </c>
      <c r="H47" s="4">
        <v>0.37</v>
      </c>
      <c r="I47" s="4">
        <v>0.37</v>
      </c>
      <c r="J47" s="4">
        <v>0.37</v>
      </c>
      <c r="K47" s="4">
        <v>0.37</v>
      </c>
      <c r="L47" s="4">
        <v>0.37</v>
      </c>
    </row>
    <row r="48" spans="1:12" x14ac:dyDescent="0.2">
      <c r="A48" s="7">
        <v>27</v>
      </c>
      <c r="B48" s="5"/>
      <c r="C48" s="5"/>
      <c r="D48" s="4"/>
      <c r="E48" s="4">
        <v>0.37</v>
      </c>
      <c r="F48" s="4">
        <v>0.37</v>
      </c>
      <c r="G48" s="4">
        <v>0.37</v>
      </c>
      <c r="H48" s="4">
        <v>0.37</v>
      </c>
      <c r="I48" s="4">
        <v>0.37</v>
      </c>
      <c r="J48" s="4">
        <v>0.37</v>
      </c>
      <c r="K48" s="4">
        <v>0.37</v>
      </c>
      <c r="L48" s="4">
        <v>0.37</v>
      </c>
    </row>
    <row r="49" spans="1:12" x14ac:dyDescent="0.2">
      <c r="A49" s="7">
        <v>26</v>
      </c>
      <c r="B49" s="5"/>
      <c r="C49" s="5"/>
      <c r="D49" s="4"/>
      <c r="E49" s="4">
        <v>0.37</v>
      </c>
      <c r="F49" s="4">
        <v>0.37</v>
      </c>
      <c r="G49" s="4">
        <v>0.37</v>
      </c>
      <c r="H49" s="4">
        <v>0.37</v>
      </c>
      <c r="I49" s="4">
        <v>0.37</v>
      </c>
      <c r="J49" s="4">
        <v>0.34399999999999997</v>
      </c>
      <c r="K49" s="4">
        <v>0.37</v>
      </c>
      <c r="L49" s="4">
        <v>0.37</v>
      </c>
    </row>
    <row r="50" spans="1:12" x14ac:dyDescent="0.2">
      <c r="A50" s="7">
        <v>25</v>
      </c>
      <c r="B50" s="5"/>
      <c r="C50" s="5"/>
      <c r="D50" s="4"/>
      <c r="E50" s="4">
        <v>0.37</v>
      </c>
      <c r="F50" s="4">
        <v>0.37</v>
      </c>
      <c r="G50" s="4">
        <v>0.37</v>
      </c>
      <c r="H50" s="4">
        <v>0.37</v>
      </c>
      <c r="I50" s="4">
        <v>0.37</v>
      </c>
      <c r="J50" s="4">
        <v>0.28399999999999997</v>
      </c>
      <c r="K50" s="4">
        <v>0.37</v>
      </c>
      <c r="L50" s="4">
        <v>0.37</v>
      </c>
    </row>
    <row r="51" spans="1:12" x14ac:dyDescent="0.2">
      <c r="A51" s="7">
        <v>24</v>
      </c>
      <c r="B51" s="5"/>
      <c r="C51" s="5"/>
      <c r="D51" s="4">
        <v>0.28399999999999997</v>
      </c>
      <c r="E51" s="4">
        <v>0.37</v>
      </c>
      <c r="F51" s="4">
        <v>0.37</v>
      </c>
      <c r="G51" s="4">
        <v>0.37</v>
      </c>
      <c r="H51" s="4">
        <v>0.37</v>
      </c>
      <c r="I51" s="4">
        <v>0.37</v>
      </c>
      <c r="J51" s="4">
        <v>0.28399999999999997</v>
      </c>
      <c r="K51" s="4">
        <v>0.37</v>
      </c>
      <c r="L51" s="4">
        <v>0.37</v>
      </c>
    </row>
    <row r="52" spans="1:12" x14ac:dyDescent="0.2">
      <c r="A52" s="7">
        <v>23</v>
      </c>
      <c r="B52" s="5"/>
      <c r="C52" s="5"/>
      <c r="D52" s="4">
        <v>0.34399999999999997</v>
      </c>
      <c r="E52" s="4">
        <v>0.37</v>
      </c>
      <c r="F52" s="4">
        <v>0.37</v>
      </c>
      <c r="G52" s="4">
        <v>0.37</v>
      </c>
      <c r="H52" s="4">
        <v>0.37</v>
      </c>
      <c r="I52" s="4">
        <v>0.37</v>
      </c>
      <c r="J52" s="4">
        <v>0.34399999999999997</v>
      </c>
      <c r="K52" s="4">
        <v>0.37</v>
      </c>
      <c r="L52" s="4">
        <v>0.37</v>
      </c>
    </row>
    <row r="53" spans="1:12" x14ac:dyDescent="0.2">
      <c r="A53" s="7">
        <v>22</v>
      </c>
      <c r="B53" s="5"/>
      <c r="C53" s="5"/>
      <c r="D53" s="4">
        <v>0.37</v>
      </c>
      <c r="E53" s="4">
        <v>0.37</v>
      </c>
      <c r="F53" s="4">
        <v>0.37</v>
      </c>
      <c r="G53" s="4">
        <v>0.37</v>
      </c>
      <c r="H53" s="4">
        <v>0.37</v>
      </c>
      <c r="I53" s="4">
        <v>0.37</v>
      </c>
      <c r="J53" s="4">
        <v>0.37</v>
      </c>
      <c r="K53" s="4">
        <v>0.37</v>
      </c>
      <c r="L53" s="4">
        <v>0.37</v>
      </c>
    </row>
    <row r="54" spans="1:12" x14ac:dyDescent="0.2">
      <c r="A54" s="7">
        <v>21</v>
      </c>
      <c r="B54" s="5"/>
      <c r="C54" s="5"/>
      <c r="D54" s="4">
        <v>0.37</v>
      </c>
      <c r="E54" s="4">
        <v>0.37</v>
      </c>
      <c r="F54" s="4">
        <v>0.37</v>
      </c>
      <c r="G54" s="4">
        <v>0.37</v>
      </c>
      <c r="H54" s="4">
        <v>0.37</v>
      </c>
      <c r="I54" s="4">
        <v>0.37</v>
      </c>
      <c r="J54" s="4">
        <v>0.37</v>
      </c>
      <c r="K54" s="4">
        <v>0.37</v>
      </c>
      <c r="L54" s="4">
        <v>0.37</v>
      </c>
    </row>
    <row r="55" spans="1:12" x14ac:dyDescent="0.2">
      <c r="A55" s="7">
        <v>20</v>
      </c>
      <c r="B55" s="5"/>
      <c r="C55" s="5"/>
      <c r="D55" s="4">
        <v>0.37</v>
      </c>
      <c r="E55" s="4">
        <v>0.37</v>
      </c>
      <c r="F55" s="4">
        <v>0.37</v>
      </c>
      <c r="G55" s="4">
        <v>0.34399999999999997</v>
      </c>
      <c r="H55" s="4">
        <v>0.34399999999999997</v>
      </c>
      <c r="I55" s="4">
        <v>0.34399999999999997</v>
      </c>
      <c r="J55" s="4">
        <v>0.37</v>
      </c>
      <c r="K55" s="4">
        <v>0.37</v>
      </c>
      <c r="L55" s="4">
        <v>0.37</v>
      </c>
    </row>
    <row r="56" spans="1:12" x14ac:dyDescent="0.2">
      <c r="A56" s="7">
        <v>19</v>
      </c>
      <c r="B56" s="5"/>
      <c r="C56" s="5"/>
      <c r="D56" s="4">
        <v>0.37</v>
      </c>
      <c r="E56" s="4">
        <v>0.37</v>
      </c>
      <c r="F56" s="4">
        <v>0.37</v>
      </c>
      <c r="G56" s="4">
        <v>0.28399999999999997</v>
      </c>
      <c r="H56" s="4">
        <v>0.28399999999999997</v>
      </c>
      <c r="I56" s="4">
        <v>0.28399999999999997</v>
      </c>
      <c r="J56" s="4">
        <v>0.37</v>
      </c>
      <c r="K56" s="4">
        <v>0.37</v>
      </c>
      <c r="L56" s="4">
        <v>0.37</v>
      </c>
    </row>
    <row r="57" spans="1:12" x14ac:dyDescent="0.2">
      <c r="A57" s="7">
        <v>18</v>
      </c>
      <c r="B57" s="4"/>
      <c r="C57" s="4">
        <v>0.28399999999999997</v>
      </c>
      <c r="D57" s="4">
        <v>0.37</v>
      </c>
      <c r="E57" s="4">
        <v>0.37</v>
      </c>
      <c r="F57" s="4">
        <v>0.37</v>
      </c>
      <c r="G57" s="4">
        <v>0.28399999999999997</v>
      </c>
      <c r="H57" s="4">
        <v>0.28399999999999997</v>
      </c>
      <c r="I57" s="4">
        <v>0.28399999999999997</v>
      </c>
      <c r="J57" s="4">
        <v>0.37</v>
      </c>
      <c r="K57" s="4">
        <v>0.37</v>
      </c>
      <c r="L57" s="4">
        <v>0.37</v>
      </c>
    </row>
    <row r="58" spans="1:12" x14ac:dyDescent="0.2">
      <c r="A58" s="7">
        <v>17</v>
      </c>
      <c r="B58" s="4"/>
      <c r="C58" s="4">
        <v>0.34399999999999997</v>
      </c>
      <c r="D58" s="4">
        <v>0.37</v>
      </c>
      <c r="E58" s="4">
        <v>0.37</v>
      </c>
      <c r="F58" s="4">
        <v>0.37</v>
      </c>
      <c r="G58" s="4">
        <v>0.34399999999999997</v>
      </c>
      <c r="H58" s="4">
        <v>0.34399999999999997</v>
      </c>
      <c r="I58" s="4">
        <v>0.34399999999999997</v>
      </c>
      <c r="J58" s="4">
        <v>0.37</v>
      </c>
      <c r="K58" s="4">
        <v>0.37</v>
      </c>
      <c r="L58" s="4">
        <v>0.37</v>
      </c>
    </row>
    <row r="59" spans="1:12" x14ac:dyDescent="0.2">
      <c r="A59" s="7">
        <v>16</v>
      </c>
      <c r="B59" s="4"/>
      <c r="C59" s="4">
        <v>0.37</v>
      </c>
      <c r="D59" s="4">
        <v>0.37</v>
      </c>
      <c r="E59" s="4">
        <v>0.37</v>
      </c>
      <c r="F59" s="4">
        <v>0.37</v>
      </c>
      <c r="G59" s="4">
        <v>0.37</v>
      </c>
      <c r="H59" s="4">
        <v>0.37</v>
      </c>
      <c r="I59" s="4">
        <v>0.37</v>
      </c>
      <c r="J59" s="4">
        <v>0.37</v>
      </c>
      <c r="K59" s="4">
        <v>0.37</v>
      </c>
      <c r="L59" s="4">
        <v>0.37</v>
      </c>
    </row>
    <row r="60" spans="1:12" x14ac:dyDescent="0.2">
      <c r="A60" s="7">
        <v>15</v>
      </c>
      <c r="B60" s="4"/>
      <c r="C60" s="4">
        <v>0.37</v>
      </c>
      <c r="D60" s="4">
        <v>0.37</v>
      </c>
      <c r="E60" s="4">
        <v>0.37</v>
      </c>
      <c r="F60" s="4">
        <v>0.37</v>
      </c>
      <c r="G60" s="4">
        <v>0.37</v>
      </c>
      <c r="H60" s="4">
        <v>0.37</v>
      </c>
      <c r="I60" s="4">
        <v>0.37</v>
      </c>
      <c r="J60" s="4">
        <v>0.37</v>
      </c>
      <c r="K60" s="4">
        <v>0.37</v>
      </c>
      <c r="L60" s="4">
        <v>0.37</v>
      </c>
    </row>
    <row r="61" spans="1:12" x14ac:dyDescent="0.2">
      <c r="A61" s="7">
        <v>14</v>
      </c>
      <c r="B61" s="4"/>
      <c r="C61" s="4">
        <v>0.37</v>
      </c>
      <c r="D61" s="4">
        <v>0.37</v>
      </c>
      <c r="E61" s="4">
        <v>0.37</v>
      </c>
      <c r="F61" s="4">
        <v>0.37</v>
      </c>
      <c r="G61" s="4">
        <v>0.37</v>
      </c>
      <c r="H61" s="4">
        <v>0.37</v>
      </c>
      <c r="I61" s="4">
        <v>0.37</v>
      </c>
      <c r="J61" s="4">
        <v>0.37</v>
      </c>
      <c r="K61" s="4">
        <v>0.37</v>
      </c>
      <c r="L61" s="4">
        <v>0.37</v>
      </c>
    </row>
    <row r="62" spans="1:12" x14ac:dyDescent="0.2">
      <c r="A62" s="7">
        <v>13</v>
      </c>
      <c r="B62" s="4"/>
      <c r="C62" s="4">
        <v>0.37</v>
      </c>
      <c r="D62" s="4">
        <v>0.37</v>
      </c>
      <c r="E62" s="4">
        <v>0.37</v>
      </c>
      <c r="F62" s="4">
        <v>0.37</v>
      </c>
      <c r="G62" s="4">
        <v>0.37</v>
      </c>
      <c r="H62" s="4">
        <v>0.37</v>
      </c>
      <c r="I62" s="4">
        <v>0.37</v>
      </c>
      <c r="J62" s="4">
        <v>0.37</v>
      </c>
      <c r="K62" s="4">
        <v>0.37</v>
      </c>
      <c r="L62" s="4">
        <v>0.37</v>
      </c>
    </row>
    <row r="63" spans="1:12" x14ac:dyDescent="0.2">
      <c r="A63" s="7">
        <v>12</v>
      </c>
      <c r="B63" s="4">
        <v>0.28399999999999997</v>
      </c>
      <c r="C63" s="4">
        <v>0.37</v>
      </c>
      <c r="D63" s="4">
        <v>0.37</v>
      </c>
      <c r="E63" s="4">
        <v>0.37</v>
      </c>
      <c r="F63" s="4">
        <v>0.37</v>
      </c>
      <c r="G63" s="4">
        <v>0.37</v>
      </c>
      <c r="H63" s="4">
        <v>0.37</v>
      </c>
      <c r="I63" s="4">
        <v>0.37</v>
      </c>
      <c r="J63" s="4">
        <v>0.37</v>
      </c>
      <c r="K63" s="4">
        <v>0.37</v>
      </c>
      <c r="L63" s="4">
        <v>0.37</v>
      </c>
    </row>
    <row r="64" spans="1:12" x14ac:dyDescent="0.2">
      <c r="A64" s="7">
        <v>11</v>
      </c>
      <c r="B64" s="4">
        <v>0.34399999999999997</v>
      </c>
      <c r="C64" s="4">
        <v>0.37</v>
      </c>
      <c r="D64" s="4">
        <v>0.37</v>
      </c>
      <c r="E64" s="4">
        <v>0.37</v>
      </c>
      <c r="F64" s="4">
        <v>0.37</v>
      </c>
      <c r="G64" s="4">
        <v>0.37</v>
      </c>
      <c r="H64" s="4">
        <v>0.37</v>
      </c>
      <c r="I64" s="4">
        <v>0.37</v>
      </c>
      <c r="J64" s="4">
        <v>0.37</v>
      </c>
      <c r="K64" s="4">
        <v>0.37</v>
      </c>
      <c r="L64" s="4">
        <v>0.37</v>
      </c>
    </row>
    <row r="65" spans="1:12" x14ac:dyDescent="0.2">
      <c r="A65" s="7">
        <v>10</v>
      </c>
      <c r="B65" s="4">
        <v>0.37</v>
      </c>
      <c r="C65" s="4">
        <v>0.37</v>
      </c>
      <c r="D65" s="4">
        <v>0.37</v>
      </c>
      <c r="E65" s="4">
        <v>0.37</v>
      </c>
      <c r="F65" s="4">
        <v>0.37</v>
      </c>
      <c r="G65" s="4">
        <v>0.37</v>
      </c>
      <c r="H65" s="4">
        <v>0.37</v>
      </c>
      <c r="I65" s="4">
        <v>0.37</v>
      </c>
      <c r="J65" s="4">
        <v>0.37</v>
      </c>
      <c r="K65" s="4">
        <v>0.37</v>
      </c>
      <c r="L65" s="4">
        <v>0.37</v>
      </c>
    </row>
    <row r="66" spans="1:12" x14ac:dyDescent="0.2">
      <c r="A66" s="7">
        <v>9</v>
      </c>
      <c r="B66" s="4">
        <v>0.37</v>
      </c>
      <c r="C66" s="4">
        <v>0.37</v>
      </c>
      <c r="D66" s="4">
        <v>0.37</v>
      </c>
      <c r="E66" s="4">
        <v>0.37</v>
      </c>
      <c r="F66" s="4">
        <v>0.37</v>
      </c>
      <c r="G66" s="4">
        <v>0.37</v>
      </c>
      <c r="H66" s="4">
        <v>0.37</v>
      </c>
      <c r="I66" s="4">
        <v>0.37</v>
      </c>
      <c r="J66" s="4">
        <v>0.37</v>
      </c>
      <c r="K66" s="4">
        <v>0.37</v>
      </c>
      <c r="L66" s="4">
        <v>0.37</v>
      </c>
    </row>
    <row r="67" spans="1:12" x14ac:dyDescent="0.2">
      <c r="A67" s="7">
        <v>8</v>
      </c>
      <c r="B67" s="4">
        <v>0.37</v>
      </c>
      <c r="C67" s="4">
        <v>0.37</v>
      </c>
      <c r="D67" s="4">
        <v>0.37</v>
      </c>
      <c r="E67" s="4">
        <v>0.37</v>
      </c>
      <c r="F67" s="4">
        <v>0.37</v>
      </c>
      <c r="G67" s="4">
        <v>0.37</v>
      </c>
      <c r="H67" s="4">
        <v>0.37</v>
      </c>
      <c r="I67" s="4">
        <v>0.37</v>
      </c>
      <c r="J67" s="4">
        <v>0.37</v>
      </c>
      <c r="K67" s="4">
        <v>0.37</v>
      </c>
      <c r="L67" s="4">
        <v>0.37</v>
      </c>
    </row>
    <row r="68" spans="1:12" x14ac:dyDescent="0.2">
      <c r="A68" s="7">
        <v>7</v>
      </c>
      <c r="B68" s="4">
        <v>0.37</v>
      </c>
      <c r="C68" s="4">
        <v>0.37</v>
      </c>
      <c r="D68" s="4">
        <v>0.37</v>
      </c>
      <c r="E68" s="4">
        <v>0.37</v>
      </c>
      <c r="F68" s="4">
        <v>0.37</v>
      </c>
      <c r="G68" s="4">
        <v>0.37</v>
      </c>
      <c r="H68" s="4">
        <v>0.37</v>
      </c>
      <c r="I68" s="4">
        <v>0.37</v>
      </c>
      <c r="J68" s="4">
        <v>0.37</v>
      </c>
      <c r="K68" s="4">
        <v>0.37</v>
      </c>
      <c r="L68" s="4">
        <v>0.37</v>
      </c>
    </row>
    <row r="69" spans="1:12" x14ac:dyDescent="0.2">
      <c r="A69" s="7">
        <v>6</v>
      </c>
      <c r="B69" s="4">
        <v>0.37</v>
      </c>
      <c r="C69" s="4">
        <v>0.37</v>
      </c>
      <c r="D69" s="4">
        <v>0.37</v>
      </c>
      <c r="E69" s="4">
        <v>0.37</v>
      </c>
      <c r="F69" s="4">
        <v>0.37</v>
      </c>
      <c r="G69" s="4">
        <v>0.37</v>
      </c>
      <c r="H69" s="4">
        <v>0.37</v>
      </c>
      <c r="I69" s="4">
        <v>0.37</v>
      </c>
      <c r="J69" s="4">
        <v>0.37</v>
      </c>
      <c r="K69" s="4">
        <v>0.37</v>
      </c>
      <c r="L69" s="4">
        <v>0.37</v>
      </c>
    </row>
    <row r="70" spans="1:12" x14ac:dyDescent="0.2">
      <c r="A70" s="7">
        <v>5</v>
      </c>
      <c r="B70" s="4">
        <v>0.37</v>
      </c>
      <c r="C70" s="4">
        <v>0.37</v>
      </c>
      <c r="D70" s="4">
        <v>0.37</v>
      </c>
      <c r="E70" s="4">
        <v>0.37</v>
      </c>
      <c r="F70" s="4">
        <v>0.37</v>
      </c>
      <c r="G70" s="4">
        <v>0.37</v>
      </c>
      <c r="H70" s="4">
        <v>0.37</v>
      </c>
      <c r="I70" s="4">
        <v>0.37</v>
      </c>
      <c r="J70" s="4">
        <v>0.37</v>
      </c>
      <c r="K70" s="4">
        <v>0.37</v>
      </c>
      <c r="L70" s="4">
        <v>0.37</v>
      </c>
    </row>
    <row r="71" spans="1:12" x14ac:dyDescent="0.2">
      <c r="A71" s="7">
        <v>4</v>
      </c>
      <c r="B71" s="4">
        <v>0.37</v>
      </c>
      <c r="C71" s="4">
        <v>0.37</v>
      </c>
      <c r="D71" s="4">
        <v>0.37</v>
      </c>
      <c r="E71" s="4">
        <v>0.37</v>
      </c>
      <c r="F71" s="4">
        <v>0.37</v>
      </c>
      <c r="G71" s="4">
        <v>0.37</v>
      </c>
      <c r="H71" s="4">
        <v>0.37</v>
      </c>
      <c r="I71" s="4">
        <v>0.37</v>
      </c>
      <c r="J71" s="4">
        <v>0.37</v>
      </c>
      <c r="K71" s="4">
        <v>0.37</v>
      </c>
      <c r="L71" s="4">
        <v>0.37</v>
      </c>
    </row>
    <row r="72" spans="1:12" x14ac:dyDescent="0.2">
      <c r="A72" s="7">
        <v>3</v>
      </c>
      <c r="B72" s="4">
        <v>0.37</v>
      </c>
      <c r="C72" s="4">
        <v>0.37</v>
      </c>
      <c r="D72" s="4">
        <v>0.37</v>
      </c>
      <c r="E72" s="4">
        <v>0.37</v>
      </c>
      <c r="F72" s="4">
        <v>0.37</v>
      </c>
      <c r="G72" s="4">
        <v>0.37</v>
      </c>
      <c r="H72" s="4">
        <v>0.37</v>
      </c>
      <c r="I72" s="4">
        <v>0.37</v>
      </c>
      <c r="J72" s="4">
        <v>0.37</v>
      </c>
      <c r="K72" s="4">
        <v>0.37</v>
      </c>
      <c r="L72" s="4">
        <v>0.37</v>
      </c>
    </row>
    <row r="73" spans="1:12" x14ac:dyDescent="0.2">
      <c r="A73" s="7">
        <v>2</v>
      </c>
      <c r="B73" s="4">
        <v>0.34399999999999997</v>
      </c>
      <c r="C73" s="4">
        <v>0.34399999999999997</v>
      </c>
      <c r="D73" s="4">
        <v>0.34399999999999997</v>
      </c>
      <c r="E73" s="4">
        <v>0.34399999999999997</v>
      </c>
      <c r="F73" s="4">
        <v>0.34399999999999997</v>
      </c>
      <c r="G73" s="4">
        <v>0.34399999999999997</v>
      </c>
      <c r="H73" s="4">
        <v>0.34399999999999997</v>
      </c>
      <c r="I73" s="4">
        <v>0.34399999999999997</v>
      </c>
      <c r="J73" s="4">
        <v>0.34399999999999997</v>
      </c>
      <c r="K73" s="4">
        <v>0.34399999999999997</v>
      </c>
      <c r="L73" s="4">
        <v>0.34399999999999997</v>
      </c>
    </row>
    <row r="74" spans="1:12" x14ac:dyDescent="0.2">
      <c r="A74" s="7">
        <v>1</v>
      </c>
      <c r="B74" s="4">
        <v>0.28399999999999997</v>
      </c>
      <c r="C74" s="4">
        <v>0.28399999999999997</v>
      </c>
      <c r="D74" s="4">
        <v>0.28399999999999997</v>
      </c>
      <c r="E74" s="4">
        <v>0.28399999999999997</v>
      </c>
      <c r="F74" s="4">
        <v>0.28399999999999997</v>
      </c>
      <c r="G74" s="4">
        <v>0.28399999999999997</v>
      </c>
      <c r="H74" s="4">
        <v>0.28399999999999997</v>
      </c>
      <c r="I74" s="4">
        <v>0.28399999999999997</v>
      </c>
      <c r="J74" s="4">
        <v>0.28399999999999997</v>
      </c>
      <c r="K74" s="4">
        <v>0.28399999999999997</v>
      </c>
      <c r="L74" s="4">
        <v>0.28399999999999997</v>
      </c>
    </row>
    <row r="75" spans="1:12" x14ac:dyDescent="0.2">
      <c r="A75" s="7">
        <v>0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</row>
    <row r="76" spans="1:12" x14ac:dyDescent="0.2">
      <c r="B76" s="6"/>
      <c r="C76" s="6"/>
    </row>
    <row r="77" spans="1:12" x14ac:dyDescent="0.2">
      <c r="B77" s="2">
        <v>12</v>
      </c>
      <c r="C77" s="2">
        <v>18</v>
      </c>
      <c r="D77" s="2">
        <f>C77+6</f>
        <v>24</v>
      </c>
      <c r="E77" s="2">
        <f t="shared" ref="E77" si="1">D77+6</f>
        <v>30</v>
      </c>
      <c r="F77" s="2">
        <f>E77+6</f>
        <v>36</v>
      </c>
      <c r="G77" s="2">
        <f t="shared" ref="G77:H77" si="2">F77+6</f>
        <v>42</v>
      </c>
      <c r="H77" s="2">
        <f t="shared" si="2"/>
        <v>48</v>
      </c>
      <c r="I77" s="2">
        <f>H77+6</f>
        <v>54</v>
      </c>
      <c r="J77" s="2">
        <f>I77+6</f>
        <v>60</v>
      </c>
      <c r="K77" s="2">
        <f>J77+6</f>
        <v>66</v>
      </c>
      <c r="L77" s="2">
        <f>K77+6</f>
        <v>72</v>
      </c>
    </row>
    <row r="78" spans="1:12" x14ac:dyDescent="0.2">
      <c r="B78" s="5">
        <f>SUM(B3:B75)</f>
        <v>4.2160000000000002</v>
      </c>
      <c r="C78" s="5">
        <f>SUM(C3:C75)</f>
        <v>6.4360000000000008</v>
      </c>
      <c r="D78" s="5">
        <f t="shared" ref="D78:L78" si="3">SUM(D3:D75)</f>
        <v>8.6560000000000006</v>
      </c>
      <c r="E78" s="5">
        <f t="shared" si="3"/>
        <v>10.875999999999996</v>
      </c>
      <c r="F78" s="5">
        <f t="shared" si="3"/>
        <v>13.095999999999991</v>
      </c>
      <c r="G78" s="5">
        <f t="shared" si="3"/>
        <v>15.09199999999999</v>
      </c>
      <c r="H78" s="5">
        <f t="shared" si="3"/>
        <v>17.311999999999987</v>
      </c>
      <c r="I78" s="5">
        <f t="shared" si="3"/>
        <v>19.531999999999993</v>
      </c>
      <c r="J78" s="5">
        <f t="shared" si="3"/>
        <v>21.751999999999999</v>
      </c>
      <c r="K78" s="5">
        <f t="shared" si="3"/>
        <v>23.972000000000005</v>
      </c>
      <c r="L78" s="5">
        <f t="shared" si="3"/>
        <v>26.192000000000011</v>
      </c>
    </row>
    <row r="80" spans="1:12" x14ac:dyDescent="0.2">
      <c r="A80" s="8" t="s">
        <v>7</v>
      </c>
      <c r="B80" s="2">
        <v>12</v>
      </c>
      <c r="C80" s="2">
        <v>18</v>
      </c>
      <c r="D80" s="2">
        <f>C80+6</f>
        <v>24</v>
      </c>
      <c r="E80" s="2">
        <f t="shared" ref="E80" si="4">D80+6</f>
        <v>30</v>
      </c>
      <c r="F80" s="2">
        <f>E80+6</f>
        <v>36</v>
      </c>
      <c r="G80" s="2">
        <f t="shared" ref="G80" si="5">F80+6</f>
        <v>42</v>
      </c>
      <c r="H80" s="2">
        <f t="shared" ref="H80" si="6">G80+6</f>
        <v>48</v>
      </c>
      <c r="I80" s="2">
        <f>H80+6</f>
        <v>54</v>
      </c>
      <c r="J80" s="2">
        <f>I80+6</f>
        <v>60</v>
      </c>
      <c r="K80" s="2">
        <f>J80+6</f>
        <v>66</v>
      </c>
      <c r="L80" s="2">
        <f>K80+6</f>
        <v>72</v>
      </c>
    </row>
    <row r="81" spans="1:12" x14ac:dyDescent="0.2">
      <c r="A81" s="7" t="s">
        <v>17</v>
      </c>
      <c r="B81" s="7">
        <v>12</v>
      </c>
      <c r="C81" s="7">
        <v>18</v>
      </c>
      <c r="D81" s="7">
        <v>24</v>
      </c>
      <c r="E81" s="7">
        <v>30</v>
      </c>
      <c r="F81" s="7">
        <v>36</v>
      </c>
      <c r="G81" s="7">
        <v>24</v>
      </c>
      <c r="H81" s="7">
        <v>30</v>
      </c>
      <c r="I81" s="7">
        <v>36</v>
      </c>
      <c r="J81" s="7">
        <v>36</v>
      </c>
      <c r="K81" s="7">
        <v>36</v>
      </c>
      <c r="L81" s="7">
        <v>36</v>
      </c>
    </row>
    <row r="82" spans="1:12" x14ac:dyDescent="0.2">
      <c r="A82" s="7" t="s">
        <v>18</v>
      </c>
      <c r="B82" s="7" t="s">
        <v>1</v>
      </c>
      <c r="C82" s="7" t="s">
        <v>1</v>
      </c>
      <c r="D82" s="7" t="s">
        <v>1</v>
      </c>
      <c r="E82" s="7" t="s">
        <v>1</v>
      </c>
      <c r="F82" s="7" t="s">
        <v>1</v>
      </c>
      <c r="G82" s="7">
        <v>18</v>
      </c>
      <c r="H82" s="7">
        <v>18</v>
      </c>
      <c r="I82" s="7">
        <v>18</v>
      </c>
      <c r="J82" s="7">
        <v>24</v>
      </c>
      <c r="K82" s="7">
        <v>30</v>
      </c>
      <c r="L82" s="7">
        <v>36</v>
      </c>
    </row>
  </sheetData>
  <sheetProtection sheet="1" objects="1" scenarios="1"/>
  <sortState xmlns:xlrd2="http://schemas.microsoft.com/office/spreadsheetml/2017/richdata2" ref="A3:L75">
    <sortCondition descending="1" ref="A3:A75"/>
  </sortState>
  <mergeCells count="1">
    <mergeCell ref="A1:L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5C009964B62ED4188925DD347A53BEC" ma:contentTypeVersion="12" ma:contentTypeDescription="Create a new document." ma:contentTypeScope="" ma:versionID="3895127ca7b2e92e4d9869aef6272112">
  <xsd:schema xmlns:xsd="http://www.w3.org/2001/XMLSchema" xmlns:xs="http://www.w3.org/2001/XMLSchema" xmlns:p="http://schemas.microsoft.com/office/2006/metadata/properties" xmlns:ns2="4a1028c7-5db2-4321-894f-2c6c70ffe042" xmlns:ns3="bcabeffa-7c42-4e0b-9378-633811e41a80" targetNamespace="http://schemas.microsoft.com/office/2006/metadata/properties" ma:root="true" ma:fieldsID="e0c2e8d2b9c5c0281258be8e0e1e6efb" ns2:_="" ns3:_="">
    <xsd:import namespace="4a1028c7-5db2-4321-894f-2c6c70ffe042"/>
    <xsd:import namespace="bcabeffa-7c42-4e0b-9378-633811e41a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1028c7-5db2-4321-894f-2c6c70ffe0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abeffa-7c42-4e0b-9378-633811e41a80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AA76029-00D2-4C3F-AACB-66AEDE3CE259}">
  <ds:schemaRefs>
    <ds:schemaRef ds:uri="http://purl.org/dc/terms/"/>
    <ds:schemaRef ds:uri="1be0548e-727a-49a5-aeb5-ebc9d5e43cf5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7099a32f-dda9-4220-b8d1-c0a4dfec0ef3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EAB88F7-B295-45F7-8EBD-487B961796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1028c7-5db2-4321-894f-2c6c70ffe042"/>
    <ds:schemaRef ds:uri="bcabeffa-7c42-4e0b-9378-633811e41a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290DDF1-1DA9-4709-A805-61FE61076D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Volume Calculator</vt:lpstr>
      <vt:lpstr>Computations</vt:lpstr>
      <vt:lpstr>Reference Data</vt:lpstr>
      <vt:lpstr>'Volume Calculator'!Print_Area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Bailey</dc:creator>
  <cp:lastModifiedBy>Travis Owen</cp:lastModifiedBy>
  <cp:lastPrinted>2025-09-10T15:40:57Z</cp:lastPrinted>
  <dcterms:created xsi:type="dcterms:W3CDTF">2016-07-23T22:28:17Z</dcterms:created>
  <dcterms:modified xsi:type="dcterms:W3CDTF">2025-09-12T17:55:36Z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0x01010085C009964B62ED4188925DD347A53BEC</vt:lpwstr>
  </property>
  <property fmtid="{D5CDD505-2E9C-101B-9397-08002B2CF9AE}" pid="3" name="AuthorIds_UIVersion_3072">
    <vt:lpwstr>81</vt:lpwstr>
  </property>
</Properties>
</file>