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wen\Desktop\TECHNICAL DOCS\CALCULATORS\"/>
    </mc:Choice>
  </mc:AlternateContent>
  <xr:revisionPtr revIDLastSave="0" documentId="13_ncr:1_{A8241FDF-DB91-4407-AFA4-A6619167A0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ume Calculator" sheetId="1" r:id="rId1"/>
    <sheet name="Computations" sheetId="3" state="hidden" r:id="rId2"/>
    <sheet name="Reference Data" sheetId="2" state="hidden" r:id="rId3"/>
    <sheet name="Images" sheetId="4" state="hidden" r:id="rId4"/>
  </sheets>
  <definedNames>
    <definedName name="DSI">Images!$A$2</definedName>
    <definedName name="Section">INDIRECT('Volume Calculator'!#REF!)</definedName>
    <definedName name="SSI">Images!$A$1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8" i="1" l="1"/>
  <c r="Y26" i="1"/>
  <c r="C34" i="1"/>
  <c r="X31" i="1" s="1"/>
  <c r="V4" i="1" l="1"/>
  <c r="E45" i="1" s="1"/>
  <c r="V5" i="1"/>
  <c r="V9" i="1" s="1"/>
  <c r="X29" i="1"/>
  <c r="X30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35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G48" i="1"/>
  <c r="G49" i="1"/>
  <c r="G35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E46" i="1"/>
  <c r="E47" i="1"/>
  <c r="E48" i="1"/>
  <c r="E49" i="1"/>
  <c r="C35" i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E44" i="1" l="1"/>
  <c r="V47" i="1"/>
  <c r="V48" i="1"/>
  <c r="I49" i="1"/>
  <c r="I48" i="1"/>
  <c r="V39" i="1"/>
  <c r="V42" i="1"/>
  <c r="V46" i="1"/>
  <c r="V38" i="1"/>
  <c r="V37" i="1"/>
  <c r="V49" i="1"/>
  <c r="V41" i="1"/>
  <c r="V34" i="1"/>
  <c r="V36" i="1"/>
  <c r="V44" i="1"/>
  <c r="V43" i="1"/>
  <c r="V35" i="1"/>
  <c r="V40" i="1"/>
  <c r="V45" i="1"/>
  <c r="E37" i="1" l="1"/>
  <c r="E41" i="1"/>
  <c r="E40" i="1"/>
  <c r="E38" i="1"/>
  <c r="E42" i="1"/>
  <c r="E35" i="1"/>
  <c r="I35" i="1" s="1"/>
  <c r="K35" i="1" s="1"/>
  <c r="E39" i="1"/>
  <c r="E43" i="1"/>
  <c r="E36" i="1"/>
  <c r="H6" i="3"/>
  <c r="Z5" i="1"/>
  <c r="Z9" i="1"/>
  <c r="Z8" i="1"/>
  <c r="Z4" i="1"/>
  <c r="A11" i="3"/>
  <c r="B7" i="3"/>
  <c r="A7" i="3"/>
  <c r="C3" i="3"/>
  <c r="A3" i="3"/>
  <c r="L28" i="1"/>
  <c r="L27" i="1"/>
  <c r="L29" i="1" l="1"/>
  <c r="L24" i="1"/>
  <c r="L23" i="1"/>
  <c r="L20" i="1"/>
  <c r="L19" i="1"/>
  <c r="L18" i="1"/>
  <c r="H2" i="3" l="1"/>
  <c r="G6" i="3"/>
  <c r="F6" i="3"/>
  <c r="Z82" i="2" l="1"/>
  <c r="AA82" i="2"/>
  <c r="AB82" i="2"/>
  <c r="AC82" i="2"/>
  <c r="AD82" i="2"/>
  <c r="AE82" i="2"/>
  <c r="AF82" i="2"/>
  <c r="AG82" i="2"/>
  <c r="AH82" i="2"/>
  <c r="T80" i="2"/>
  <c r="AA80" i="2"/>
  <c r="AC80" i="2"/>
  <c r="AE80" i="2"/>
  <c r="AG80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T77" i="2"/>
  <c r="AA77" i="2"/>
  <c r="AC77" i="2"/>
  <c r="AE77" i="2"/>
  <c r="AG77" i="2"/>
  <c r="Y82" i="2"/>
  <c r="S81" i="2"/>
  <c r="S80" i="2"/>
  <c r="S77" i="2"/>
  <c r="T2" i="2"/>
  <c r="AA2" i="2"/>
  <c r="AC2" i="2"/>
  <c r="AE2" i="2"/>
  <c r="AG2" i="2"/>
  <c r="S2" i="2"/>
  <c r="G11" i="3" l="1"/>
  <c r="G10" i="3"/>
  <c r="F10" i="3"/>
  <c r="E10" i="3" l="1"/>
  <c r="D10" i="3"/>
  <c r="C10" i="3" l="1"/>
  <c r="B10" i="3"/>
  <c r="A10" i="3"/>
  <c r="I6" i="3"/>
  <c r="E6" i="3"/>
  <c r="C6" i="3"/>
  <c r="D7" i="3"/>
  <c r="J6" i="3"/>
  <c r="B6" i="3"/>
  <c r="A6" i="3"/>
  <c r="Y20" i="1"/>
  <c r="G2" i="3"/>
  <c r="E2" i="3"/>
  <c r="D80" i="2"/>
  <c r="E80" i="2" s="1"/>
  <c r="G80" i="2" l="1"/>
  <c r="H80" i="2" s="1"/>
  <c r="I80" i="2" s="1"/>
  <c r="K80" i="2" s="1"/>
  <c r="M80" i="2" s="1"/>
  <c r="O80" i="2" s="1"/>
  <c r="Q80" i="2" s="1"/>
  <c r="F80" i="2"/>
  <c r="U20" i="1"/>
  <c r="W20" i="1"/>
  <c r="D3" i="3"/>
  <c r="W23" i="1" s="1"/>
  <c r="C2" i="3"/>
  <c r="A2" i="3"/>
  <c r="B3" i="3" l="1"/>
  <c r="U23" i="1"/>
  <c r="Y23" i="1" s="1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W34" i="2"/>
  <c r="X34" i="2"/>
  <c r="Y34" i="2"/>
  <c r="Z34" i="2"/>
  <c r="AA34" i="2"/>
  <c r="AB34" i="2"/>
  <c r="AC34" i="2"/>
  <c r="AD34" i="2"/>
  <c r="AE34" i="2"/>
  <c r="AF34" i="2"/>
  <c r="AG34" i="2"/>
  <c r="AH34" i="2"/>
  <c r="W35" i="2"/>
  <c r="X35" i="2"/>
  <c r="Y35" i="2"/>
  <c r="Z35" i="2"/>
  <c r="AA35" i="2"/>
  <c r="AB35" i="2"/>
  <c r="AC35" i="2"/>
  <c r="AD35" i="2"/>
  <c r="AE35" i="2"/>
  <c r="AF35" i="2"/>
  <c r="AG35" i="2"/>
  <c r="AH35" i="2"/>
  <c r="W36" i="2"/>
  <c r="X36" i="2"/>
  <c r="Y36" i="2"/>
  <c r="Z36" i="2"/>
  <c r="AA36" i="2"/>
  <c r="AB36" i="2"/>
  <c r="AC36" i="2"/>
  <c r="AD36" i="2"/>
  <c r="AE36" i="2"/>
  <c r="AF36" i="2"/>
  <c r="AG36" i="2"/>
  <c r="AH36" i="2"/>
  <c r="X37" i="2"/>
  <c r="Y37" i="2"/>
  <c r="Z37" i="2"/>
  <c r="AA37" i="2"/>
  <c r="AB37" i="2"/>
  <c r="AC37" i="2"/>
  <c r="AD37" i="2"/>
  <c r="AE37" i="2"/>
  <c r="AF37" i="2"/>
  <c r="AG37" i="2"/>
  <c r="AH37" i="2"/>
  <c r="X38" i="2"/>
  <c r="Y38" i="2"/>
  <c r="Z38" i="2"/>
  <c r="AA38" i="2"/>
  <c r="AB38" i="2"/>
  <c r="AC38" i="2"/>
  <c r="AD38" i="2"/>
  <c r="AE38" i="2"/>
  <c r="AF38" i="2"/>
  <c r="AG38" i="2"/>
  <c r="AH38" i="2"/>
  <c r="X39" i="2"/>
  <c r="Y39" i="2"/>
  <c r="Z39" i="2"/>
  <c r="AA39" i="2"/>
  <c r="AB39" i="2"/>
  <c r="AC39" i="2"/>
  <c r="AD39" i="2"/>
  <c r="AE39" i="2"/>
  <c r="AF39" i="2"/>
  <c r="AG39" i="2"/>
  <c r="AH39" i="2"/>
  <c r="Y40" i="2"/>
  <c r="Z40" i="2"/>
  <c r="AA40" i="2"/>
  <c r="AB40" i="2"/>
  <c r="AC40" i="2"/>
  <c r="AD40" i="2"/>
  <c r="AE40" i="2"/>
  <c r="AF40" i="2"/>
  <c r="AG40" i="2"/>
  <c r="AH40" i="2"/>
  <c r="Y41" i="2"/>
  <c r="Z41" i="2"/>
  <c r="AA41" i="2"/>
  <c r="AB41" i="2"/>
  <c r="AC41" i="2"/>
  <c r="AD41" i="2"/>
  <c r="AE41" i="2"/>
  <c r="AF41" i="2"/>
  <c r="AG41" i="2"/>
  <c r="AH41" i="2"/>
  <c r="Y42" i="2"/>
  <c r="Z42" i="2"/>
  <c r="AA42" i="2"/>
  <c r="AB42" i="2"/>
  <c r="AC42" i="2"/>
  <c r="AD42" i="2"/>
  <c r="AE42" i="2"/>
  <c r="AF42" i="2"/>
  <c r="AG42" i="2"/>
  <c r="AH42" i="2"/>
  <c r="Y43" i="2"/>
  <c r="Z43" i="2"/>
  <c r="AA43" i="2"/>
  <c r="AB43" i="2"/>
  <c r="AC43" i="2"/>
  <c r="AD43" i="2"/>
  <c r="AE43" i="2"/>
  <c r="AF43" i="2"/>
  <c r="AG43" i="2"/>
  <c r="AH43" i="2"/>
  <c r="Y44" i="2"/>
  <c r="Z44" i="2"/>
  <c r="AA44" i="2"/>
  <c r="AB44" i="2"/>
  <c r="AC44" i="2"/>
  <c r="AD44" i="2"/>
  <c r="AE44" i="2"/>
  <c r="AF44" i="2"/>
  <c r="AG44" i="2"/>
  <c r="AH44" i="2"/>
  <c r="Y45" i="2"/>
  <c r="Z45" i="2"/>
  <c r="AA45" i="2"/>
  <c r="AB45" i="2"/>
  <c r="AC45" i="2"/>
  <c r="AD45" i="2"/>
  <c r="AE45" i="2"/>
  <c r="AF45" i="2"/>
  <c r="AG45" i="2"/>
  <c r="AH45" i="2"/>
  <c r="Z46" i="2"/>
  <c r="AA46" i="2"/>
  <c r="AB46" i="2"/>
  <c r="AC46" i="2"/>
  <c r="AD46" i="2"/>
  <c r="AE46" i="2"/>
  <c r="AF46" i="2"/>
  <c r="AG46" i="2"/>
  <c r="AH46" i="2"/>
  <c r="Z47" i="2"/>
  <c r="AA47" i="2"/>
  <c r="AB47" i="2"/>
  <c r="AC47" i="2"/>
  <c r="AD47" i="2"/>
  <c r="AE47" i="2"/>
  <c r="AF47" i="2"/>
  <c r="AG47" i="2"/>
  <c r="AH47" i="2"/>
  <c r="Z48" i="2"/>
  <c r="AA48" i="2"/>
  <c r="AB48" i="2"/>
  <c r="AC48" i="2"/>
  <c r="AD48" i="2"/>
  <c r="AE48" i="2"/>
  <c r="AF48" i="2"/>
  <c r="AG48" i="2"/>
  <c r="AH48" i="2"/>
  <c r="Z49" i="2"/>
  <c r="AA49" i="2"/>
  <c r="AB49" i="2"/>
  <c r="AC49" i="2"/>
  <c r="AD49" i="2"/>
  <c r="AE49" i="2"/>
  <c r="AF49" i="2"/>
  <c r="AG49" i="2"/>
  <c r="AH49" i="2"/>
  <c r="Z50" i="2"/>
  <c r="AA50" i="2"/>
  <c r="AB50" i="2"/>
  <c r="AC50" i="2"/>
  <c r="AD50" i="2"/>
  <c r="AE50" i="2"/>
  <c r="AF50" i="2"/>
  <c r="AG50" i="2"/>
  <c r="AH50" i="2"/>
  <c r="Z51" i="2"/>
  <c r="AA51" i="2"/>
  <c r="AB51" i="2"/>
  <c r="AC51" i="2"/>
  <c r="AD51" i="2"/>
  <c r="AE51" i="2"/>
  <c r="AF51" i="2"/>
  <c r="AG51" i="2"/>
  <c r="AH51" i="2"/>
  <c r="AA52" i="2"/>
  <c r="AB52" i="2"/>
  <c r="AC52" i="2"/>
  <c r="AD52" i="2"/>
  <c r="AE52" i="2"/>
  <c r="AF52" i="2"/>
  <c r="AG52" i="2"/>
  <c r="AH52" i="2"/>
  <c r="AA53" i="2"/>
  <c r="AB53" i="2"/>
  <c r="AC53" i="2"/>
  <c r="AD53" i="2"/>
  <c r="AE53" i="2"/>
  <c r="AF53" i="2"/>
  <c r="AG53" i="2"/>
  <c r="AH53" i="2"/>
  <c r="AA54" i="2"/>
  <c r="AB54" i="2"/>
  <c r="AC54" i="2"/>
  <c r="AD54" i="2"/>
  <c r="AE54" i="2"/>
  <c r="AF54" i="2"/>
  <c r="AG54" i="2"/>
  <c r="AH54" i="2"/>
  <c r="AB55" i="2"/>
  <c r="AC55" i="2"/>
  <c r="AD55" i="2"/>
  <c r="AE55" i="2"/>
  <c r="AF55" i="2"/>
  <c r="AG55" i="2"/>
  <c r="AH55" i="2"/>
  <c r="AB56" i="2"/>
  <c r="AC56" i="2"/>
  <c r="AD56" i="2"/>
  <c r="AE56" i="2"/>
  <c r="AF56" i="2"/>
  <c r="AG56" i="2"/>
  <c r="AH56" i="2"/>
  <c r="AB57" i="2"/>
  <c r="AC57" i="2"/>
  <c r="AD57" i="2"/>
  <c r="AE57" i="2"/>
  <c r="AF57" i="2"/>
  <c r="AG57" i="2"/>
  <c r="AH57" i="2"/>
  <c r="AC58" i="2"/>
  <c r="AD58" i="2"/>
  <c r="AE58" i="2"/>
  <c r="AF58" i="2"/>
  <c r="AG58" i="2"/>
  <c r="AH58" i="2"/>
  <c r="AC59" i="2"/>
  <c r="AD59" i="2"/>
  <c r="AE59" i="2"/>
  <c r="AF59" i="2"/>
  <c r="AG59" i="2"/>
  <c r="AH59" i="2"/>
  <c r="AC60" i="2"/>
  <c r="AD60" i="2"/>
  <c r="AE60" i="2"/>
  <c r="AF60" i="2"/>
  <c r="AG60" i="2"/>
  <c r="AH60" i="2"/>
  <c r="AD61" i="2"/>
  <c r="AE61" i="2"/>
  <c r="AF61" i="2"/>
  <c r="AG61" i="2"/>
  <c r="AH61" i="2"/>
  <c r="AD62" i="2"/>
  <c r="AE62" i="2"/>
  <c r="AF62" i="2"/>
  <c r="AG62" i="2"/>
  <c r="AH62" i="2"/>
  <c r="AD63" i="2"/>
  <c r="AE63" i="2"/>
  <c r="AF63" i="2"/>
  <c r="AG63" i="2"/>
  <c r="AH63" i="2"/>
  <c r="AE64" i="2"/>
  <c r="AF64" i="2"/>
  <c r="AG64" i="2"/>
  <c r="AH64" i="2"/>
  <c r="AE65" i="2"/>
  <c r="AF65" i="2"/>
  <c r="AG65" i="2"/>
  <c r="AH65" i="2"/>
  <c r="AE66" i="2"/>
  <c r="AF66" i="2"/>
  <c r="AG66" i="2"/>
  <c r="AH66" i="2"/>
  <c r="AF67" i="2"/>
  <c r="AG67" i="2"/>
  <c r="AH67" i="2"/>
  <c r="AF68" i="2"/>
  <c r="AG68" i="2"/>
  <c r="AH68" i="2"/>
  <c r="AF69" i="2"/>
  <c r="AG69" i="2"/>
  <c r="AH69" i="2"/>
  <c r="AG70" i="2"/>
  <c r="AH70" i="2"/>
  <c r="AG71" i="2"/>
  <c r="AH71" i="2"/>
  <c r="AG72" i="2"/>
  <c r="AH72" i="2"/>
  <c r="AH73" i="2"/>
  <c r="AH74" i="2"/>
  <c r="AH75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S3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D77" i="2"/>
  <c r="E77" i="2" s="1"/>
  <c r="D2" i="2"/>
  <c r="T78" i="2" l="1"/>
  <c r="Y78" i="2"/>
  <c r="U77" i="2"/>
  <c r="U80" i="2"/>
  <c r="U2" i="2"/>
  <c r="U21" i="1"/>
  <c r="U24" i="1" s="1"/>
  <c r="W21" i="1"/>
  <c r="E2" i="2"/>
  <c r="G2" i="2" s="1"/>
  <c r="AG78" i="2"/>
  <c r="AF78" i="2"/>
  <c r="AB78" i="2"/>
  <c r="AA78" i="2"/>
  <c r="W78" i="2"/>
  <c r="X78" i="2"/>
  <c r="AC78" i="2"/>
  <c r="AH78" i="2"/>
  <c r="AD78" i="2"/>
  <c r="Z78" i="2"/>
  <c r="V78" i="2"/>
  <c r="U78" i="2"/>
  <c r="AE78" i="2"/>
  <c r="S78" i="2"/>
  <c r="F77" i="2"/>
  <c r="G77" i="2"/>
  <c r="H77" i="2" s="1"/>
  <c r="I77" i="2" s="1"/>
  <c r="K77" i="2" s="1"/>
  <c r="M77" i="2" s="1"/>
  <c r="O77" i="2" s="1"/>
  <c r="Q77" i="2" s="1"/>
  <c r="F2" i="2" l="1"/>
  <c r="Y21" i="1"/>
  <c r="U25" i="1"/>
  <c r="Y25" i="1" s="1"/>
  <c r="V77" i="2"/>
  <c r="V2" i="2"/>
  <c r="V80" i="2"/>
  <c r="W77" i="2"/>
  <c r="W2" i="2"/>
  <c r="W80" i="2"/>
  <c r="X80" i="2"/>
  <c r="X77" i="2"/>
  <c r="X2" i="2"/>
  <c r="U22" i="1"/>
  <c r="W24" i="1"/>
  <c r="Y24" i="1" s="1"/>
  <c r="W22" i="1"/>
  <c r="H2" i="2"/>
  <c r="Y2" i="2" l="1"/>
  <c r="Y77" i="2"/>
  <c r="Y80" i="2"/>
  <c r="Y22" i="1"/>
  <c r="I2" i="2"/>
  <c r="Z2" i="2" l="1"/>
  <c r="Z77" i="2"/>
  <c r="Z80" i="2"/>
  <c r="K2" i="2"/>
  <c r="AB80" i="2" l="1"/>
  <c r="AB2" i="2"/>
  <c r="AB77" i="2"/>
  <c r="M2" i="2"/>
  <c r="AD77" i="2" l="1"/>
  <c r="AD80" i="2"/>
  <c r="AD2" i="2"/>
  <c r="O2" i="2"/>
  <c r="AF80" i="2" l="1"/>
  <c r="AF2" i="2"/>
  <c r="AF77" i="2"/>
  <c r="Q2" i="2"/>
  <c r="AH77" i="2" l="1"/>
  <c r="AH80" i="2"/>
  <c r="AH2" i="2"/>
  <c r="E3" i="3"/>
  <c r="F11" i="3" s="1"/>
  <c r="I29" i="1" s="1"/>
  <c r="B11" i="3" l="1"/>
  <c r="C11" i="3" s="1"/>
  <c r="I23" i="1" s="1"/>
  <c r="C7" i="3"/>
  <c r="H11" i="3" s="1"/>
  <c r="I24" i="1" s="1"/>
  <c r="H3" i="3"/>
  <c r="D11" i="3"/>
  <c r="I27" i="1" s="1"/>
  <c r="F3" i="3"/>
  <c r="G3" i="3" s="1"/>
  <c r="I3" i="3" l="1"/>
  <c r="I19" i="1"/>
  <c r="E7" i="3"/>
  <c r="E11" i="3"/>
  <c r="I28" i="1" s="1"/>
  <c r="I26" i="1" s="1"/>
  <c r="G46" i="1" l="1"/>
  <c r="I46" i="1" s="1"/>
  <c r="G47" i="1"/>
  <c r="I47" i="1" s="1"/>
  <c r="F7" i="3"/>
  <c r="I7" i="3"/>
  <c r="J7" i="3" s="1"/>
  <c r="H7" i="3"/>
  <c r="G44" i="1"/>
  <c r="I44" i="1" s="1"/>
  <c r="G45" i="1"/>
  <c r="I45" i="1" s="1"/>
  <c r="G42" i="1"/>
  <c r="I42" i="1" s="1"/>
  <c r="G43" i="1"/>
  <c r="I43" i="1" s="1"/>
  <c r="G36" i="1"/>
  <c r="I36" i="1" s="1"/>
  <c r="K36" i="1" s="1"/>
  <c r="G41" i="1"/>
  <c r="I41" i="1" s="1"/>
  <c r="G37" i="1"/>
  <c r="I37" i="1" s="1"/>
  <c r="G40" i="1"/>
  <c r="I40" i="1" s="1"/>
  <c r="G38" i="1"/>
  <c r="I38" i="1" s="1"/>
  <c r="G39" i="1"/>
  <c r="I39" i="1" s="1"/>
  <c r="K37" i="1" l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X34" i="1" s="1"/>
  <c r="I18" i="1"/>
  <c r="I20" i="1" s="1"/>
</calcChain>
</file>

<file path=xl/sharedStrings.xml><?xml version="1.0" encoding="utf-8"?>
<sst xmlns="http://schemas.openxmlformats.org/spreadsheetml/2006/main" count="126" uniqueCount="100">
  <si>
    <t>Inputs</t>
  </si>
  <si>
    <t>Units:</t>
  </si>
  <si>
    <t>Liner:</t>
  </si>
  <si>
    <t>Location:</t>
  </si>
  <si>
    <t>N/A</t>
  </si>
  <si>
    <t>Stacking:</t>
  </si>
  <si>
    <t>Project Name:</t>
  </si>
  <si>
    <t>Dimensions</t>
  </si>
  <si>
    <t>Module System Heights (US Units)</t>
  </si>
  <si>
    <t>Module System Heights (SI Units)</t>
  </si>
  <si>
    <t>Height:</t>
  </si>
  <si>
    <t>Stone Storage:</t>
  </si>
  <si>
    <t>Porosity:</t>
  </si>
  <si>
    <t>Leveling Bed:</t>
  </si>
  <si>
    <t>Module</t>
  </si>
  <si>
    <t>Engineer:</t>
  </si>
  <si>
    <t>Date:</t>
  </si>
  <si>
    <t>Top Backfill:</t>
  </si>
  <si>
    <t>Results</t>
  </si>
  <si>
    <t>Stone Storage Volume:</t>
  </si>
  <si>
    <t>Module Storage Volume:</t>
  </si>
  <si>
    <t>Total Storage Volume:</t>
  </si>
  <si>
    <t>Component Quantities:</t>
  </si>
  <si>
    <t>Bottom Layer</t>
  </si>
  <si>
    <t>Top
Layer</t>
  </si>
  <si>
    <t>Total</t>
  </si>
  <si>
    <t>Height</t>
  </si>
  <si>
    <t># of Modules</t>
  </si>
  <si>
    <t># of Platens</t>
  </si>
  <si>
    <t># of Side Panels</t>
  </si>
  <si>
    <t># of Columns</t>
  </si>
  <si>
    <t># of Stacking Pins</t>
  </si>
  <si>
    <t>Required Excavation:</t>
  </si>
  <si>
    <t>Estimated Liner:</t>
  </si>
  <si>
    <t>Capacity:</t>
  </si>
  <si>
    <t>Module Footprint</t>
  </si>
  <si>
    <t>Module Count</t>
  </si>
  <si>
    <t>Module Perimeter</t>
  </si>
  <si>
    <t>Side Panel Count</t>
  </si>
  <si>
    <t>1st Layer</t>
  </si>
  <si>
    <t>2nd Layer</t>
  </si>
  <si>
    <t>Module Height</t>
  </si>
  <si>
    <t>Module Capacity</t>
  </si>
  <si>
    <t>Total Module Storage</t>
  </si>
  <si>
    <t>Stone Footprint</t>
  </si>
  <si>
    <t>Stone Perimeter</t>
  </si>
  <si>
    <t>Stone Height</t>
  </si>
  <si>
    <t>Stone Porosity</t>
  </si>
  <si>
    <t>Total Stone Storage</t>
  </si>
  <si>
    <t>Stone Minus Module</t>
  </si>
  <si>
    <t>Excavation Footprint</t>
  </si>
  <si>
    <t>Excavation Height</t>
  </si>
  <si>
    <t>Excavation Volume</t>
  </si>
  <si>
    <t>Module Geotextile</t>
  </si>
  <si>
    <t>Excavation Geotextile</t>
  </si>
  <si>
    <t>(Estimations include 10% for scrap and overlap)</t>
  </si>
  <si>
    <t>Module Liner</t>
  </si>
  <si>
    <t>Excavation Liner</t>
  </si>
  <si>
    <t>SSI</t>
  </si>
  <si>
    <t>DSI</t>
  </si>
  <si>
    <t>Compacted Fill:</t>
  </si>
  <si>
    <t>Backfill Estimation</t>
  </si>
  <si>
    <t>Stone Volume (All)</t>
  </si>
  <si>
    <t>Stone Volume (Minus Top)</t>
  </si>
  <si>
    <t>Stone Volume (None)</t>
  </si>
  <si>
    <t>Total Module Volume</t>
  </si>
  <si>
    <t>US</t>
  </si>
  <si>
    <t>Required Stone:</t>
  </si>
  <si>
    <t>Surrounding Module:</t>
  </si>
  <si>
    <t>Surrounding Excavation:</t>
  </si>
  <si>
    <t>Stone Volume (Minus Bottom)</t>
  </si>
  <si>
    <t>Footprint:</t>
  </si>
  <si>
    <t>Perimeter:</t>
  </si>
  <si>
    <t>ft</t>
  </si>
  <si>
    <t>Module Void Space</t>
  </si>
  <si>
    <t>%</t>
  </si>
  <si>
    <t>Stage Storage</t>
  </si>
  <si>
    <t>Material Quantities:</t>
  </si>
  <si>
    <t>Height
(in)</t>
  </si>
  <si>
    <t>Stone Stage 
Storage</t>
  </si>
  <si>
    <t>Module Stage 
Storage</t>
  </si>
  <si>
    <t>Stage
Storage</t>
  </si>
  <si>
    <t>Total
Storage</t>
  </si>
  <si>
    <t>Elev.</t>
  </si>
  <si>
    <t>in</t>
  </si>
  <si>
    <t>System Stone Invert:</t>
  </si>
  <si>
    <t># of 10" Port Kit(s)</t>
  </si>
  <si>
    <t>X</t>
  </si>
  <si>
    <t>Estimated Total Geotextile:</t>
  </si>
  <si>
    <t>All</t>
  </si>
  <si>
    <t>No</t>
  </si>
  <si>
    <t>25 Series
Volume Calculator</t>
  </si>
  <si>
    <t>Maximum Grade (11' from finished grade to module invert):</t>
  </si>
  <si>
    <t>Min Grade (HS-20 Loading, 21" from top of module to grade):</t>
  </si>
  <si>
    <t>Min Grade (HS-25 Loading, 24" from top of module to grade):</t>
  </si>
  <si>
    <t>sy</t>
  </si>
  <si>
    <t>Excavation (incl. stone envelope)</t>
  </si>
  <si>
    <t>Module Dimensions (ft)</t>
  </si>
  <si>
    <t>Perimeter Fill:</t>
  </si>
  <si>
    <t>Double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</si>
</sst>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#,##0.0000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66" fontId="2" fillId="0" borderId="1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66" fontId="1" fillId="0" borderId="0" xfId="0" applyNumberFormat="1" applyFont="1"/>
    <xf numFmtId="166" fontId="1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10" fontId="0" fillId="0" borderId="0" xfId="1" applyNumberFormat="1" applyFont="1" applyAlignment="1">
      <alignment horizontal="center"/>
    </xf>
    <xf numFmtId="0" fontId="7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center"/>
    </xf>
    <xf numFmtId="4" fontId="9" fillId="0" borderId="9" xfId="0" applyNumberFormat="1" applyFont="1" applyBorder="1"/>
    <xf numFmtId="2" fontId="0" fillId="3" borderId="1" xfId="0" applyNumberFormat="1" applyFill="1" applyBorder="1" applyAlignment="1">
      <alignment horizontal="center"/>
    </xf>
    <xf numFmtId="4" fontId="8" fillId="0" borderId="5" xfId="0" applyNumberFormat="1" applyFont="1" applyBorder="1" applyAlignment="1">
      <alignment horizontal="center" wrapText="1"/>
    </xf>
    <xf numFmtId="4" fontId="9" fillId="0" borderId="9" xfId="0" applyNumberFormat="1" applyFont="1" applyBorder="1" applyAlignment="1">
      <alignment horizontal="center"/>
    </xf>
    <xf numFmtId="4" fontId="9" fillId="0" borderId="9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wrapText="1"/>
    </xf>
    <xf numFmtId="1" fontId="8" fillId="0" borderId="5" xfId="0" applyNumberFormat="1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4" xfId="0" applyFont="1" applyBorder="1"/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7" fontId="3" fillId="0" borderId="3" xfId="0" applyNumberFormat="1" applyFont="1" applyBorder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7" fontId="3" fillId="0" borderId="4" xfId="0" applyNumberFormat="1" applyFont="1" applyBorder="1" applyAlignment="1">
      <alignment horizontal="center" vertical="center"/>
    </xf>
    <xf numFmtId="167" fontId="3" fillId="0" borderId="7" xfId="0" applyNumberFormat="1" applyFont="1" applyBorder="1" applyAlignment="1">
      <alignment horizontal="center" vertical="center"/>
    </xf>
    <xf numFmtId="167" fontId="3" fillId="0" borderId="8" xfId="0" applyNumberFormat="1" applyFont="1" applyBorder="1" applyAlignment="1">
      <alignment horizontal="center" vertical="center"/>
    </xf>
    <xf numFmtId="0" fontId="0" fillId="0" borderId="0" xfId="0"/>
    <xf numFmtId="3" fontId="3" fillId="0" borderId="4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textRotation="90"/>
    </xf>
    <xf numFmtId="0" fontId="0" fillId="0" borderId="0" xfId="0" applyAlignment="1">
      <alignment horizontal="center" textRotation="90"/>
    </xf>
    <xf numFmtId="2" fontId="3" fillId="0" borderId="5" xfId="0" applyNumberFormat="1" applyFont="1" applyBorder="1" applyAlignment="1">
      <alignment horizontal="center"/>
    </xf>
    <xf numFmtId="9" fontId="3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4F00"/>
      <color rgb="FF005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258682</xdr:colOff>
      <xdr:row>0</xdr:row>
      <xdr:rowOff>685800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25EE802-646C-4DE3-B201-30F21E571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28526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0</xdr:row>
      <xdr:rowOff>0</xdr:rowOff>
    </xdr:from>
    <xdr:to>
      <xdr:col>0</xdr:col>
      <xdr:colOff>2366491</xdr:colOff>
      <xdr:row>0</xdr:row>
      <xdr:rowOff>2286000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1449" y="0"/>
          <a:ext cx="2195042" cy="22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209552</xdr:colOff>
      <xdr:row>1</xdr:row>
      <xdr:rowOff>104775</xdr:rowOff>
    </xdr:from>
    <xdr:to>
      <xdr:col>0</xdr:col>
      <xdr:colOff>2571752</xdr:colOff>
      <xdr:row>1</xdr:row>
      <xdr:rowOff>3305175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09552" y="3476625"/>
          <a:ext cx="2362200" cy="320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49"/>
  <sheetViews>
    <sheetView tabSelected="1" workbookViewId="0">
      <selection activeCell="AH9" sqref="AH9"/>
    </sheetView>
  </sheetViews>
  <sheetFormatPr defaultColWidth="3.7109375" defaultRowHeight="15" x14ac:dyDescent="0.25"/>
  <cols>
    <col min="1" max="26" width="4.28515625" style="22" customWidth="1"/>
    <col min="27" max="16384" width="3.7109375" style="22"/>
  </cols>
  <sheetData>
    <row r="1" spans="1:26" ht="54.95" customHeight="1" x14ac:dyDescent="0.4">
      <c r="P1" s="58" t="s">
        <v>91</v>
      </c>
      <c r="Q1" s="59"/>
      <c r="R1" s="59"/>
      <c r="S1" s="59"/>
      <c r="T1" s="59"/>
      <c r="U1" s="59"/>
      <c r="V1" s="59"/>
      <c r="W1" s="59"/>
      <c r="X1" s="59"/>
      <c r="Y1" s="59"/>
      <c r="Z1" s="59"/>
    </row>
    <row r="3" spans="1:26" ht="14.45" customHeight="1" x14ac:dyDescent="0.25">
      <c r="A3" s="89" t="s">
        <v>0</v>
      </c>
      <c r="B3" s="22" t="s">
        <v>6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R3" s="89" t="s">
        <v>7</v>
      </c>
      <c r="S3" s="63" t="s">
        <v>14</v>
      </c>
      <c r="T3" s="63"/>
      <c r="U3" s="63"/>
      <c r="V3" s="63"/>
      <c r="W3" s="63"/>
      <c r="X3" s="63"/>
      <c r="Y3" s="63"/>
      <c r="Z3" s="63"/>
    </row>
    <row r="4" spans="1:26" x14ac:dyDescent="0.25">
      <c r="A4" s="90"/>
      <c r="B4" s="22" t="s">
        <v>15</v>
      </c>
      <c r="E4" s="60"/>
      <c r="F4" s="60"/>
      <c r="G4" s="60"/>
      <c r="H4" s="60"/>
      <c r="I4" s="60"/>
      <c r="J4" s="60"/>
      <c r="L4" s="22" t="s">
        <v>16</v>
      </c>
      <c r="N4" s="62"/>
      <c r="O4" s="60"/>
      <c r="P4" s="60"/>
      <c r="R4" s="90"/>
      <c r="S4" t="s">
        <v>71</v>
      </c>
      <c r="V4" s="60">
        <f>K5*N5</f>
        <v>3600</v>
      </c>
      <c r="W4" s="60"/>
      <c r="X4" s="60"/>
      <c r="Y4" s="60"/>
      <c r="Z4" s="22" t="str">
        <f>IF(D$7="US","sf","m^2")</f>
        <v>sf</v>
      </c>
    </row>
    <row r="5" spans="1:26" ht="14.45" customHeight="1" x14ac:dyDescent="0.25">
      <c r="A5" s="90"/>
      <c r="E5" s="64" t="s">
        <v>97</v>
      </c>
      <c r="F5" s="65"/>
      <c r="G5" s="65"/>
      <c r="H5" s="65"/>
      <c r="I5" s="65"/>
      <c r="J5" s="65"/>
      <c r="K5" s="66">
        <v>60</v>
      </c>
      <c r="L5" s="67"/>
      <c r="M5" s="70" t="s">
        <v>87</v>
      </c>
      <c r="N5" s="66">
        <v>60</v>
      </c>
      <c r="O5" s="67"/>
      <c r="P5" s="26"/>
      <c r="R5" s="90"/>
      <c r="S5" t="s">
        <v>72</v>
      </c>
      <c r="V5" s="61">
        <f>K5+K5+N5+N5</f>
        <v>240</v>
      </c>
      <c r="W5" s="61"/>
      <c r="X5" s="61"/>
      <c r="Y5" s="61"/>
      <c r="Z5" s="22" t="str">
        <f>IF(D$7="US","ft","m")</f>
        <v>ft</v>
      </c>
    </row>
    <row r="6" spans="1:26" x14ac:dyDescent="0.25">
      <c r="A6" s="90"/>
      <c r="E6" s="56"/>
      <c r="F6" s="56"/>
      <c r="G6" s="56"/>
      <c r="H6" s="56"/>
      <c r="I6" s="56"/>
      <c r="J6" s="56"/>
      <c r="K6" s="68"/>
      <c r="L6" s="69"/>
      <c r="M6" s="56"/>
      <c r="N6" s="68"/>
      <c r="O6" s="69"/>
      <c r="P6" s="26"/>
      <c r="R6" s="90"/>
    </row>
    <row r="7" spans="1:26" x14ac:dyDescent="0.25">
      <c r="A7" s="90"/>
      <c r="B7" s="22" t="s">
        <v>1</v>
      </c>
      <c r="D7" s="60" t="s">
        <v>66</v>
      </c>
      <c r="E7" s="60"/>
      <c r="F7" s="60"/>
      <c r="G7" s="60"/>
      <c r="I7" t="s">
        <v>85</v>
      </c>
      <c r="N7" s="91">
        <v>100</v>
      </c>
      <c r="O7" s="91"/>
      <c r="P7" t="s">
        <v>73</v>
      </c>
      <c r="R7" s="90"/>
      <c r="S7" s="63" t="s">
        <v>96</v>
      </c>
      <c r="T7" s="63"/>
      <c r="U7" s="63"/>
      <c r="V7" s="63"/>
      <c r="W7" s="63"/>
      <c r="X7" s="63"/>
      <c r="Y7" s="63"/>
      <c r="Z7" s="63"/>
    </row>
    <row r="8" spans="1:26" x14ac:dyDescent="0.25">
      <c r="A8" s="90"/>
      <c r="R8" s="90"/>
      <c r="S8" t="s">
        <v>71</v>
      </c>
      <c r="V8" s="60">
        <f>(K5+((W12/12)*2))*(N5+((W12/12)*2))</f>
        <v>3844</v>
      </c>
      <c r="W8" s="60"/>
      <c r="X8" s="60"/>
      <c r="Y8" s="60"/>
      <c r="Z8" s="22" t="str">
        <f>IF(D$7="US","sf","m^2")</f>
        <v>sf</v>
      </c>
    </row>
    <row r="9" spans="1:26" x14ac:dyDescent="0.25">
      <c r="A9" s="90"/>
      <c r="B9" s="22" t="s">
        <v>2</v>
      </c>
      <c r="D9" s="60" t="s">
        <v>90</v>
      </c>
      <c r="E9" s="60"/>
      <c r="F9" s="60"/>
      <c r="G9" s="60"/>
      <c r="I9" s="22" t="s">
        <v>3</v>
      </c>
      <c r="L9" s="60" t="s">
        <v>4</v>
      </c>
      <c r="M9" s="60"/>
      <c r="N9" s="60"/>
      <c r="O9" s="60"/>
      <c r="P9" s="60"/>
      <c r="R9" s="90"/>
      <c r="S9" t="s">
        <v>72</v>
      </c>
      <c r="V9" s="61">
        <f>V5+((W12/12)*8)</f>
        <v>248</v>
      </c>
      <c r="W9" s="61"/>
      <c r="X9" s="61"/>
      <c r="Y9" s="61"/>
      <c r="Z9" s="22" t="str">
        <f>IF(D$7="US","ft","m")</f>
        <v>ft</v>
      </c>
    </row>
    <row r="10" spans="1:26" x14ac:dyDescent="0.25">
      <c r="A10" s="90"/>
      <c r="R10" s="90"/>
      <c r="S10" s="35"/>
      <c r="T10" s="35"/>
      <c r="U10" s="35"/>
      <c r="V10" s="36"/>
      <c r="W10" s="36"/>
      <c r="X10" s="36"/>
      <c r="Y10" s="36"/>
      <c r="Z10" s="35"/>
    </row>
    <row r="11" spans="1:26" x14ac:dyDescent="0.25">
      <c r="A11" s="90"/>
      <c r="B11" s="22" t="s">
        <v>5</v>
      </c>
      <c r="E11" s="60" t="s">
        <v>99</v>
      </c>
      <c r="F11" s="60"/>
      <c r="G11" s="60"/>
      <c r="H11" s="23"/>
      <c r="I11" s="22" t="s">
        <v>10</v>
      </c>
      <c r="L11" s="60">
        <v>72</v>
      </c>
      <c r="M11" s="60"/>
      <c r="N11" s="60"/>
      <c r="O11" s="60"/>
      <c r="P11" s="60"/>
      <c r="R11" s="90"/>
      <c r="S11" s="37" t="s">
        <v>13</v>
      </c>
      <c r="T11" s="37"/>
      <c r="U11" s="37"/>
      <c r="V11" s="37"/>
      <c r="W11" s="60">
        <v>6</v>
      </c>
      <c r="X11" s="60"/>
      <c r="Y11" s="60"/>
      <c r="Z11" t="s">
        <v>84</v>
      </c>
    </row>
    <row r="12" spans="1:26" x14ac:dyDescent="0.25">
      <c r="A12" s="90"/>
      <c r="E12" s="23"/>
      <c r="F12" s="23"/>
      <c r="G12" s="23"/>
      <c r="H12" s="23"/>
      <c r="L12" s="23"/>
      <c r="M12" s="23"/>
      <c r="N12" s="23"/>
      <c r="O12" s="23"/>
      <c r="P12" s="23"/>
      <c r="R12" s="90"/>
      <c r="S12" s="37" t="s">
        <v>98</v>
      </c>
      <c r="T12" s="37"/>
      <c r="U12" s="37"/>
      <c r="V12" s="37"/>
      <c r="W12" s="61">
        <v>12</v>
      </c>
      <c r="X12" s="61"/>
      <c r="Y12" s="61"/>
      <c r="Z12" t="s">
        <v>84</v>
      </c>
    </row>
    <row r="13" spans="1:26" x14ac:dyDescent="0.25">
      <c r="A13" s="90"/>
      <c r="B13" s="22" t="s">
        <v>11</v>
      </c>
      <c r="F13" s="60" t="s">
        <v>89</v>
      </c>
      <c r="G13" s="60"/>
      <c r="H13" s="60"/>
      <c r="I13" s="60"/>
      <c r="J13" s="60"/>
      <c r="L13" s="22" t="s">
        <v>12</v>
      </c>
      <c r="O13" s="92">
        <v>0.4</v>
      </c>
      <c r="P13" s="92"/>
      <c r="R13" s="90"/>
      <c r="S13" s="37" t="s">
        <v>17</v>
      </c>
      <c r="T13" s="37"/>
      <c r="U13" s="37"/>
      <c r="V13" s="37"/>
      <c r="W13" s="61">
        <v>12</v>
      </c>
      <c r="X13" s="61"/>
      <c r="Y13" s="61"/>
      <c r="Z13" t="s">
        <v>84</v>
      </c>
    </row>
    <row r="14" spans="1:26" x14ac:dyDescent="0.25">
      <c r="A14" s="90"/>
      <c r="F14" s="23"/>
      <c r="G14" s="23"/>
      <c r="H14" s="23"/>
      <c r="I14" s="23"/>
      <c r="J14" s="23"/>
      <c r="O14" s="38"/>
      <c r="P14" s="38"/>
      <c r="R14" s="90"/>
      <c r="S14" s="72" t="s">
        <v>60</v>
      </c>
      <c r="T14" s="72"/>
      <c r="U14" s="72"/>
      <c r="V14" s="72"/>
      <c r="W14" s="61">
        <v>12</v>
      </c>
      <c r="X14" s="61"/>
      <c r="Y14" s="61"/>
      <c r="Z14" t="s">
        <v>84</v>
      </c>
    </row>
    <row r="16" spans="1:26" x14ac:dyDescent="0.25">
      <c r="A16" s="71" t="s">
        <v>18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8.75" x14ac:dyDescent="0.3">
      <c r="A17" s="75" t="s">
        <v>34</v>
      </c>
      <c r="B17" s="75"/>
      <c r="C17" s="75"/>
      <c r="D17" s="75"/>
      <c r="E17" s="24"/>
      <c r="F17" s="24"/>
      <c r="G17" s="24"/>
      <c r="H17" s="24"/>
      <c r="I17" s="24"/>
      <c r="O17" s="29" t="s">
        <v>22</v>
      </c>
      <c r="P17" s="30"/>
      <c r="Q17" s="30"/>
      <c r="R17" s="30"/>
      <c r="S17" s="24"/>
      <c r="T17" s="24"/>
      <c r="U17" s="24"/>
      <c r="V17" s="24"/>
      <c r="W17" s="24"/>
    </row>
    <row r="18" spans="1:26" ht="14.45" customHeight="1" x14ac:dyDescent="0.25">
      <c r="A18" s="24"/>
      <c r="B18" s="52" t="s">
        <v>19</v>
      </c>
      <c r="C18" s="52"/>
      <c r="D18" s="52"/>
      <c r="E18" s="52"/>
      <c r="F18" s="52"/>
      <c r="G18" s="52"/>
      <c r="H18" s="52"/>
      <c r="I18" s="49">
        <f>IF(D9="No",Computations!J7,IF(L9="Module",0,Computations!J7))</f>
        <v>2892</v>
      </c>
      <c r="J18" s="49"/>
      <c r="K18" s="49"/>
      <c r="L18" s="24" t="str">
        <f>IF(D$7="US","cf","m^3")</f>
        <v>cf</v>
      </c>
      <c r="U18" s="76" t="s">
        <v>23</v>
      </c>
      <c r="V18" s="77"/>
      <c r="W18" s="77" t="s">
        <v>24</v>
      </c>
      <c r="X18" s="80"/>
      <c r="Y18" s="77" t="s">
        <v>25</v>
      </c>
      <c r="Z18" s="77"/>
    </row>
    <row r="19" spans="1:26" x14ac:dyDescent="0.25">
      <c r="A19" s="24"/>
      <c r="B19" s="52" t="s">
        <v>20</v>
      </c>
      <c r="C19" s="52"/>
      <c r="D19" s="52"/>
      <c r="E19" s="52"/>
      <c r="F19" s="52"/>
      <c r="G19" s="52"/>
      <c r="H19" s="52"/>
      <c r="I19" s="49">
        <f>Computations!G3</f>
        <v>20953.600000000009</v>
      </c>
      <c r="J19" s="49"/>
      <c r="K19" s="49"/>
      <c r="L19" s="24" t="str">
        <f>IF(D$7="US","cf","m^3")</f>
        <v>cf</v>
      </c>
      <c r="P19" s="31"/>
      <c r="Q19" s="31"/>
      <c r="R19" s="31"/>
      <c r="S19" s="31"/>
      <c r="T19" s="32"/>
      <c r="U19" s="78"/>
      <c r="V19" s="79"/>
      <c r="W19" s="79"/>
      <c r="X19" s="81"/>
      <c r="Y19" s="79"/>
      <c r="Z19" s="79"/>
    </row>
    <row r="20" spans="1:26" x14ac:dyDescent="0.25">
      <c r="A20" s="24"/>
      <c r="B20" s="52" t="s">
        <v>21</v>
      </c>
      <c r="C20" s="52"/>
      <c r="D20" s="52"/>
      <c r="E20" s="52"/>
      <c r="F20" s="52"/>
      <c r="G20" s="52"/>
      <c r="H20" s="52"/>
      <c r="I20" s="49">
        <f>I18+I19</f>
        <v>23845.600000000009</v>
      </c>
      <c r="J20" s="49"/>
      <c r="K20" s="49"/>
      <c r="L20" s="24" t="str">
        <f>IF(D$7="US","cf","m^3")</f>
        <v>cf</v>
      </c>
      <c r="P20" s="73" t="s">
        <v>26</v>
      </c>
      <c r="Q20" s="73"/>
      <c r="R20" s="73"/>
      <c r="S20" s="73"/>
      <c r="T20" s="74"/>
      <c r="U20" s="82">
        <f>HLOOKUP($Y$20,'Reference Data'!$B$80:$AH$82,2)</f>
        <v>36</v>
      </c>
      <c r="V20" s="83"/>
      <c r="W20" s="83">
        <f>HLOOKUP($Y$20,'Reference Data'!$B$80:$AH$82,3)</f>
        <v>36</v>
      </c>
      <c r="X20" s="84"/>
      <c r="Y20" s="85">
        <f>L11</f>
        <v>72</v>
      </c>
      <c r="Z20" s="86"/>
    </row>
    <row r="21" spans="1:26" ht="15" customHeight="1" x14ac:dyDescent="0.3">
      <c r="B21" s="29"/>
      <c r="C21" s="29"/>
      <c r="D21" s="29"/>
      <c r="E21" s="24"/>
      <c r="F21" s="24"/>
      <c r="I21" s="25"/>
      <c r="J21" s="25"/>
      <c r="K21" s="25"/>
      <c r="L21" s="24"/>
      <c r="P21" s="73" t="s">
        <v>27</v>
      </c>
      <c r="Q21" s="73"/>
      <c r="R21" s="73"/>
      <c r="S21" s="73"/>
      <c r="T21" s="74"/>
      <c r="U21" s="54">
        <f>Computations!B3</f>
        <v>800</v>
      </c>
      <c r="V21" s="55"/>
      <c r="W21" s="55">
        <f>IF(E11="Double",Computations!B3,"N/A")</f>
        <v>800</v>
      </c>
      <c r="X21" s="88"/>
      <c r="Y21" s="55">
        <f>IF($E$11="Single",U21,U21+W21)</f>
        <v>1600</v>
      </c>
      <c r="Z21" s="55"/>
    </row>
    <row r="22" spans="1:26" ht="15" customHeight="1" x14ac:dyDescent="0.3">
      <c r="A22" s="29" t="s">
        <v>77</v>
      </c>
      <c r="B22" s="29"/>
      <c r="C22" s="29"/>
      <c r="D22" s="29"/>
      <c r="P22" s="73" t="s">
        <v>28</v>
      </c>
      <c r="Q22" s="73"/>
      <c r="R22" s="73"/>
      <c r="S22" s="73"/>
      <c r="T22" s="74"/>
      <c r="U22" s="54">
        <f>U21*2</f>
        <v>1600</v>
      </c>
      <c r="V22" s="55"/>
      <c r="W22" s="55">
        <f>IF(E11="Single","N/A",W21*2)</f>
        <v>1600</v>
      </c>
      <c r="X22" s="88"/>
      <c r="Y22" s="55">
        <f t="shared" ref="Y22:Y24" si="0">IF($E$11="Single",U22,U22+W22)</f>
        <v>3200</v>
      </c>
      <c r="Z22" s="55"/>
    </row>
    <row r="23" spans="1:26" x14ac:dyDescent="0.25">
      <c r="B23" s="52" t="s">
        <v>32</v>
      </c>
      <c r="C23" s="52"/>
      <c r="D23" s="52"/>
      <c r="E23" s="52"/>
      <c r="F23" s="52"/>
      <c r="G23" s="52"/>
      <c r="H23" s="52"/>
      <c r="I23" s="49">
        <f>IF(D7="US",Computations!C11/27,Computations!C11)</f>
        <v>1210.148148148148</v>
      </c>
      <c r="J23" s="49"/>
      <c r="K23" s="49"/>
      <c r="L23" s="24" t="str">
        <f>IF(D$7="US","cy","m^3")</f>
        <v>cy</v>
      </c>
      <c r="M23" s="24"/>
      <c r="N23" s="24"/>
      <c r="P23" s="73" t="s">
        <v>29</v>
      </c>
      <c r="Q23" s="73"/>
      <c r="R23" s="73"/>
      <c r="S23" s="73"/>
      <c r="T23" s="74"/>
      <c r="U23" s="54">
        <f>Computations!D3</f>
        <v>160</v>
      </c>
      <c r="V23" s="55"/>
      <c r="W23" s="55">
        <f>IF(E11="Double",Computations!D3,"N/A")</f>
        <v>160</v>
      </c>
      <c r="X23" s="88"/>
      <c r="Y23" s="55">
        <f t="shared" si="0"/>
        <v>320</v>
      </c>
      <c r="Z23" s="55"/>
    </row>
    <row r="24" spans="1:26" x14ac:dyDescent="0.25">
      <c r="B24" s="53" t="s">
        <v>67</v>
      </c>
      <c r="C24" s="52"/>
      <c r="D24" s="52"/>
      <c r="E24" s="52"/>
      <c r="F24" s="52"/>
      <c r="G24" s="52"/>
      <c r="H24" s="52"/>
      <c r="I24" s="49">
        <f>IF(D7="US",Computations!H11/27,Computations!H11)</f>
        <v>267.77777777777777</v>
      </c>
      <c r="J24" s="49"/>
      <c r="K24" s="49"/>
      <c r="L24" s="24" t="str">
        <f>IF(D$7="US","cy","m^3")</f>
        <v>cy</v>
      </c>
      <c r="M24" s="24"/>
      <c r="N24" s="24"/>
      <c r="P24" s="73" t="s">
        <v>30</v>
      </c>
      <c r="Q24" s="73"/>
      <c r="R24" s="73"/>
      <c r="S24" s="73"/>
      <c r="T24" s="74"/>
      <c r="U24" s="54">
        <f>U21*8</f>
        <v>6400</v>
      </c>
      <c r="V24" s="55"/>
      <c r="W24" s="55">
        <f>IF(E11="Single","N/A",W21*8)</f>
        <v>6400</v>
      </c>
      <c r="X24" s="88"/>
      <c r="Y24" s="55">
        <f t="shared" si="0"/>
        <v>12800</v>
      </c>
      <c r="Z24" s="55"/>
    </row>
    <row r="25" spans="1:26" x14ac:dyDescent="0.25">
      <c r="B25" s="52"/>
      <c r="C25" s="52"/>
      <c r="D25" s="52"/>
      <c r="E25" s="52"/>
      <c r="F25" s="52"/>
      <c r="G25" s="52"/>
      <c r="H25" s="52"/>
      <c r="I25" s="26"/>
      <c r="J25" s="24"/>
      <c r="K25" s="24"/>
      <c r="L25" s="24"/>
      <c r="M25" s="24"/>
      <c r="N25" s="24"/>
      <c r="P25" s="73" t="s">
        <v>31</v>
      </c>
      <c r="Q25" s="73"/>
      <c r="R25" s="73"/>
      <c r="S25" s="73"/>
      <c r="T25" s="74"/>
      <c r="U25" s="54">
        <f>IF(E11="Double",U21*2,0)</f>
        <v>1600</v>
      </c>
      <c r="V25" s="55"/>
      <c r="W25" s="56" t="s">
        <v>4</v>
      </c>
      <c r="X25" s="57"/>
      <c r="Y25" s="55">
        <f>U25</f>
        <v>1600</v>
      </c>
      <c r="Z25" s="55"/>
    </row>
    <row r="26" spans="1:26" x14ac:dyDescent="0.25">
      <c r="B26" s="53" t="s">
        <v>88</v>
      </c>
      <c r="C26" s="52"/>
      <c r="D26" s="52"/>
      <c r="E26" s="52"/>
      <c r="F26" s="52"/>
      <c r="G26" s="52"/>
      <c r="H26" s="52"/>
      <c r="I26" s="49">
        <f>I27+I28</f>
        <v>2245.4320987654319</v>
      </c>
      <c r="J26" s="49"/>
      <c r="K26" s="49"/>
      <c r="L26" s="16" t="s">
        <v>95</v>
      </c>
      <c r="M26" s="24"/>
      <c r="N26" s="27"/>
      <c r="O26" s="27"/>
      <c r="P26" s="87" t="s">
        <v>86</v>
      </c>
      <c r="Q26" s="73"/>
      <c r="R26" s="73"/>
      <c r="S26" s="73"/>
      <c r="T26" s="74"/>
      <c r="U26" s="54">
        <v>0</v>
      </c>
      <c r="V26" s="55"/>
      <c r="W26" s="56" t="s">
        <v>4</v>
      </c>
      <c r="X26" s="57"/>
      <c r="Y26" s="55">
        <f>U26</f>
        <v>0</v>
      </c>
      <c r="Z26" s="55"/>
    </row>
    <row r="27" spans="1:26" x14ac:dyDescent="0.25">
      <c r="B27" s="24"/>
      <c r="C27" s="51" t="s">
        <v>68</v>
      </c>
      <c r="D27" s="51"/>
      <c r="E27" s="51"/>
      <c r="F27" s="51"/>
      <c r="G27" s="51"/>
      <c r="H27" s="51"/>
      <c r="I27" s="49">
        <f>IF('Volume Calculator'!D7="US",Computations!D11/9,Computations!D11)</f>
        <v>1066.6666666666667</v>
      </c>
      <c r="J27" s="49"/>
      <c r="K27" s="49"/>
      <c r="L27" s="24" t="str">
        <f>IF(D$7="US","sy","m^2")</f>
        <v>sy</v>
      </c>
      <c r="M27" s="24"/>
      <c r="N27" s="27"/>
      <c r="O27" s="27"/>
    </row>
    <row r="28" spans="1:26" x14ac:dyDescent="0.25">
      <c r="B28" s="24"/>
      <c r="C28" s="51" t="s">
        <v>69</v>
      </c>
      <c r="D28" s="51"/>
      <c r="E28" s="51"/>
      <c r="F28" s="51"/>
      <c r="G28" s="51"/>
      <c r="H28" s="51"/>
      <c r="I28" s="50">
        <f>IF('Volume Calculator'!D7="US",Computations!E11/9,Computations!E11)</f>
        <v>1178.7654320987654</v>
      </c>
      <c r="J28" s="50"/>
      <c r="K28" s="50"/>
      <c r="L28" s="24" t="str">
        <f>IF(D$7="US","sy","m^2")</f>
        <v>sy</v>
      </c>
      <c r="M28" s="24"/>
      <c r="N28" s="27"/>
      <c r="O28" s="27"/>
    </row>
    <row r="29" spans="1:26" x14ac:dyDescent="0.25">
      <c r="B29" s="52" t="s">
        <v>33</v>
      </c>
      <c r="C29" s="52"/>
      <c r="D29" s="52"/>
      <c r="E29" s="52"/>
      <c r="F29" s="52"/>
      <c r="G29" s="52"/>
      <c r="H29" s="52"/>
      <c r="I29" s="49">
        <f>Computations!F11+Computations!G11</f>
        <v>0</v>
      </c>
      <c r="J29" s="49"/>
      <c r="K29" s="49"/>
      <c r="L29" s="24" t="str">
        <f>IF(D$7="US","sf","m^2")</f>
        <v>sf</v>
      </c>
      <c r="M29" s="24"/>
      <c r="N29" s="27"/>
      <c r="O29" s="27"/>
      <c r="W29" s="34" t="s">
        <v>93</v>
      </c>
      <c r="X29" s="40">
        <f>C34+W11/12+L11/12+21/12</f>
        <v>108.25</v>
      </c>
      <c r="Y29" s="40"/>
      <c r="Z29" s="40"/>
    </row>
    <row r="30" spans="1:26" x14ac:dyDescent="0.25">
      <c r="B30" s="28" t="s">
        <v>55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O30" s="28"/>
      <c r="W30" s="34" t="s">
        <v>94</v>
      </c>
      <c r="X30" s="40">
        <f>C34+W11/12+L11/12+2</f>
        <v>108.5</v>
      </c>
      <c r="Y30" s="40"/>
      <c r="Z30" s="40"/>
    </row>
    <row r="31" spans="1:26" x14ac:dyDescent="0.25">
      <c r="W31" s="34" t="s">
        <v>92</v>
      </c>
      <c r="X31" s="40">
        <f>C34+W11/12+11</f>
        <v>111.5</v>
      </c>
      <c r="Y31" s="40"/>
      <c r="Z31" s="40"/>
    </row>
    <row r="32" spans="1:26" x14ac:dyDescent="0.25">
      <c r="A32" s="71" t="s">
        <v>76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pans="1:26" ht="45" customHeight="1" x14ac:dyDescent="0.25">
      <c r="A33" s="48" t="s">
        <v>78</v>
      </c>
      <c r="B33" s="48"/>
      <c r="C33" s="41" t="s">
        <v>83</v>
      </c>
      <c r="D33" s="41"/>
      <c r="E33" s="41" t="s">
        <v>79</v>
      </c>
      <c r="F33" s="41"/>
      <c r="G33" s="41" t="s">
        <v>80</v>
      </c>
      <c r="H33" s="41"/>
      <c r="I33" s="41" t="s">
        <v>81</v>
      </c>
      <c r="J33" s="41"/>
      <c r="K33" s="41" t="s">
        <v>82</v>
      </c>
      <c r="L33" s="41"/>
      <c r="M33" s="41"/>
      <c r="N33" s="47" t="s">
        <v>78</v>
      </c>
      <c r="O33" s="48"/>
      <c r="P33" s="41" t="s">
        <v>83</v>
      </c>
      <c r="Q33" s="41"/>
      <c r="R33" s="41" t="s">
        <v>79</v>
      </c>
      <c r="S33" s="41"/>
      <c r="T33" s="41" t="s">
        <v>80</v>
      </c>
      <c r="U33" s="41"/>
      <c r="V33" s="41" t="s">
        <v>81</v>
      </c>
      <c r="W33" s="41"/>
      <c r="X33" s="41" t="s">
        <v>82</v>
      </c>
      <c r="Y33" s="41"/>
      <c r="Z33" s="41"/>
    </row>
    <row r="34" spans="1:26" x14ac:dyDescent="0.25">
      <c r="A34" s="45">
        <v>0</v>
      </c>
      <c r="B34" s="45"/>
      <c r="C34" s="42">
        <f>N7</f>
        <v>100</v>
      </c>
      <c r="D34" s="42"/>
      <c r="E34" s="42">
        <v>0</v>
      </c>
      <c r="F34" s="42"/>
      <c r="G34" s="42">
        <v>0</v>
      </c>
      <c r="H34" s="42"/>
      <c r="I34" s="42">
        <v>0</v>
      </c>
      <c r="J34" s="42"/>
      <c r="K34" s="42">
        <v>0</v>
      </c>
      <c r="L34" s="42"/>
      <c r="M34" s="42"/>
      <c r="N34" s="44">
        <v>96</v>
      </c>
      <c r="O34" s="45"/>
      <c r="P34" s="39">
        <f>C49+6/12</f>
        <v>108</v>
      </c>
      <c r="Q34" s="39"/>
      <c r="R34" s="39">
        <f t="shared" ref="R34:R49" si="1">IF(AND(OR(N34&lt;($W$11+1),N34&gt;($W$11+$L$11)),N34&lt;($W$11+$L$11+$W$13+1)),($V$8*(6/12)*0.4),IF(AND(N34&gt;($W$11+1),N34&lt;($W$11+$L$11+1)),(($V$8-$V$4)*(6/12)*0.4),0))</f>
        <v>0</v>
      </c>
      <c r="S34" s="39"/>
      <c r="T34" s="39">
        <f>IF(OR(N34&lt;($W$11+1),N34&gt;($W$11+$L$11)),0,$V$4*(6/12)*Computations!$I$3)</f>
        <v>0</v>
      </c>
      <c r="U34" s="39"/>
      <c r="V34" s="39">
        <f t="shared" ref="V34:V49" si="2">R34+T34</f>
        <v>0</v>
      </c>
      <c r="W34" s="39"/>
      <c r="X34" s="39">
        <f>IF(N34&lt;($W$11+$L$11+$W$13+1),K49+V34,0)</f>
        <v>0</v>
      </c>
      <c r="Y34" s="39"/>
      <c r="Z34" s="39"/>
    </row>
    <row r="35" spans="1:26" x14ac:dyDescent="0.25">
      <c r="A35" s="45">
        <v>6</v>
      </c>
      <c r="B35" s="45"/>
      <c r="C35" s="42">
        <f>C34+6/12</f>
        <v>100.5</v>
      </c>
      <c r="D35" s="42"/>
      <c r="E35" s="42">
        <f t="shared" ref="E35:E49" si="3">IF(AND(OR(A35&lt;($W$11+1),A35&gt;($W$11+$L$11)),A35&lt;($W$11+$L$11+$W$13+1)),($V$8*(6/12)*0.4),IF(AND(A35&gt;($W$11+1),A35&lt;($W$11+$L$11+1)),(($V$8-$V$4)*(6/12)*0.4),0))</f>
        <v>768.80000000000007</v>
      </c>
      <c r="F35" s="42"/>
      <c r="G35" s="42">
        <f>IF(OR(A35&lt;($W$11+1),A35&gt;($W$11+$L$11)),0,$V$4*(6/12)*Computations!$I$3)</f>
        <v>0</v>
      </c>
      <c r="H35" s="42"/>
      <c r="I35" s="42">
        <f t="shared" ref="I35:I49" si="4">E35+G35</f>
        <v>768.80000000000007</v>
      </c>
      <c r="J35" s="42"/>
      <c r="K35" s="42">
        <f t="shared" ref="K35:K49" si="5">IF(A35&lt;($W$11+$L$11+$W$13+1),K34+I35,0)</f>
        <v>768.80000000000007</v>
      </c>
      <c r="L35" s="42"/>
      <c r="M35" s="42"/>
      <c r="N35" s="44">
        <v>102</v>
      </c>
      <c r="O35" s="45"/>
      <c r="P35" s="39">
        <f t="shared" ref="P35:P49" si="6">P34+6/12</f>
        <v>108.5</v>
      </c>
      <c r="Q35" s="39"/>
      <c r="R35" s="39">
        <f t="shared" si="1"/>
        <v>0</v>
      </c>
      <c r="S35" s="39"/>
      <c r="T35" s="39">
        <f>IF(OR(N35&lt;($W$11+1),N35&gt;($W$11+$L$11)),0,$V$4*(6/12)*Computations!$I$3)</f>
        <v>0</v>
      </c>
      <c r="U35" s="39"/>
      <c r="V35" s="39">
        <f t="shared" si="2"/>
        <v>0</v>
      </c>
      <c r="W35" s="39"/>
      <c r="X35" s="39">
        <f t="shared" ref="X35:X49" si="7">IF(N35&lt;($W$11+$L$11+$W$13+1),X34+V35,0)</f>
        <v>0</v>
      </c>
      <c r="Y35" s="39"/>
      <c r="Z35" s="39"/>
    </row>
    <row r="36" spans="1:26" x14ac:dyDescent="0.25">
      <c r="A36" s="46">
        <v>12</v>
      </c>
      <c r="B36" s="46"/>
      <c r="C36" s="43">
        <f t="shared" ref="C36:C49" si="8">C35+6/12</f>
        <v>101</v>
      </c>
      <c r="D36" s="43"/>
      <c r="E36" s="42">
        <f t="shared" si="3"/>
        <v>48.800000000000004</v>
      </c>
      <c r="F36" s="42"/>
      <c r="G36" s="42">
        <f>IF(OR(A36&lt;($W$11+1),A36&gt;($W$11+$L$11)),0,$V$4*(6/12)*Computations!$I$3)</f>
        <v>1746.1333333333341</v>
      </c>
      <c r="H36" s="42"/>
      <c r="I36" s="43">
        <f t="shared" si="4"/>
        <v>1794.9333333333341</v>
      </c>
      <c r="J36" s="43"/>
      <c r="K36" s="42">
        <f t="shared" si="5"/>
        <v>2563.733333333334</v>
      </c>
      <c r="L36" s="42"/>
      <c r="M36" s="42"/>
      <c r="N36" s="44">
        <v>108</v>
      </c>
      <c r="O36" s="45"/>
      <c r="P36" s="39">
        <f t="shared" si="6"/>
        <v>109</v>
      </c>
      <c r="Q36" s="39"/>
      <c r="R36" s="39">
        <f t="shared" si="1"/>
        <v>0</v>
      </c>
      <c r="S36" s="39"/>
      <c r="T36" s="39">
        <f>IF(OR(N36&lt;($W$11+1),N36&gt;($W$11+$L$11)),0,$V$4*(6/12)*Computations!$I$3)</f>
        <v>0</v>
      </c>
      <c r="U36" s="39"/>
      <c r="V36" s="39">
        <f t="shared" si="2"/>
        <v>0</v>
      </c>
      <c r="W36" s="39"/>
      <c r="X36" s="39">
        <f t="shared" si="7"/>
        <v>0</v>
      </c>
      <c r="Y36" s="39"/>
      <c r="Z36" s="39"/>
    </row>
    <row r="37" spans="1:26" x14ac:dyDescent="0.25">
      <c r="A37" s="45">
        <v>18</v>
      </c>
      <c r="B37" s="45"/>
      <c r="C37" s="42">
        <f t="shared" si="8"/>
        <v>101.5</v>
      </c>
      <c r="D37" s="42"/>
      <c r="E37" s="42">
        <f t="shared" si="3"/>
        <v>48.800000000000004</v>
      </c>
      <c r="F37" s="42"/>
      <c r="G37" s="42">
        <f>IF(OR(A37&lt;($W$11+1),A37&gt;($W$11+$L$11)),0,$V$4*(6/12)*Computations!$I$3)</f>
        <v>1746.1333333333341</v>
      </c>
      <c r="H37" s="42"/>
      <c r="I37" s="42">
        <f t="shared" si="4"/>
        <v>1794.9333333333341</v>
      </c>
      <c r="J37" s="42"/>
      <c r="K37" s="42">
        <f t="shared" si="5"/>
        <v>4358.6666666666679</v>
      </c>
      <c r="L37" s="42"/>
      <c r="M37" s="42"/>
      <c r="N37" s="44">
        <v>114</v>
      </c>
      <c r="O37" s="45"/>
      <c r="P37" s="39">
        <f t="shared" si="6"/>
        <v>109.5</v>
      </c>
      <c r="Q37" s="39"/>
      <c r="R37" s="39">
        <f t="shared" si="1"/>
        <v>0</v>
      </c>
      <c r="S37" s="39"/>
      <c r="T37" s="39">
        <f>IF(OR(N37&lt;($W$11+1),N37&gt;($W$11+$L$11)),0,$V$4*(6/12)*Computations!$I$3)</f>
        <v>0</v>
      </c>
      <c r="U37" s="39"/>
      <c r="V37" s="39">
        <f t="shared" si="2"/>
        <v>0</v>
      </c>
      <c r="W37" s="39"/>
      <c r="X37" s="39">
        <f t="shared" si="7"/>
        <v>0</v>
      </c>
      <c r="Y37" s="39"/>
      <c r="Z37" s="39"/>
    </row>
    <row r="38" spans="1:26" x14ac:dyDescent="0.25">
      <c r="A38" s="45">
        <v>24</v>
      </c>
      <c r="B38" s="45"/>
      <c r="C38" s="42">
        <f t="shared" si="8"/>
        <v>102</v>
      </c>
      <c r="D38" s="42"/>
      <c r="E38" s="42">
        <f t="shared" si="3"/>
        <v>48.800000000000004</v>
      </c>
      <c r="F38" s="42"/>
      <c r="G38" s="42">
        <f>IF(OR(A38&lt;($W$11+1),A38&gt;($W$11+$L$11)),0,$V$4*(6/12)*Computations!$I$3)</f>
        <v>1746.1333333333341</v>
      </c>
      <c r="H38" s="42"/>
      <c r="I38" s="42">
        <f t="shared" si="4"/>
        <v>1794.9333333333341</v>
      </c>
      <c r="J38" s="42"/>
      <c r="K38" s="42">
        <f t="shared" si="5"/>
        <v>6153.6000000000022</v>
      </c>
      <c r="L38" s="42"/>
      <c r="M38" s="42"/>
      <c r="N38" s="44">
        <v>120</v>
      </c>
      <c r="O38" s="45"/>
      <c r="P38" s="39">
        <f t="shared" si="6"/>
        <v>110</v>
      </c>
      <c r="Q38" s="39"/>
      <c r="R38" s="39">
        <f t="shared" si="1"/>
        <v>0</v>
      </c>
      <c r="S38" s="39"/>
      <c r="T38" s="39">
        <f>IF(OR(N38&lt;($W$11+1),N38&gt;($W$11+$L$11)),0,$V$4*(6/12)*Computations!$I$3)</f>
        <v>0</v>
      </c>
      <c r="U38" s="39"/>
      <c r="V38" s="39">
        <f t="shared" si="2"/>
        <v>0</v>
      </c>
      <c r="W38" s="39"/>
      <c r="X38" s="39">
        <f t="shared" si="7"/>
        <v>0</v>
      </c>
      <c r="Y38" s="39"/>
      <c r="Z38" s="39"/>
    </row>
    <row r="39" spans="1:26" x14ac:dyDescent="0.25">
      <c r="A39" s="45">
        <v>30</v>
      </c>
      <c r="B39" s="45"/>
      <c r="C39" s="42">
        <f t="shared" si="8"/>
        <v>102.5</v>
      </c>
      <c r="D39" s="42"/>
      <c r="E39" s="42">
        <f t="shared" si="3"/>
        <v>48.800000000000004</v>
      </c>
      <c r="F39" s="42"/>
      <c r="G39" s="42">
        <f>IF(OR(A39&lt;($W$11+1),A39&gt;($W$11+$L$11)),0,$V$4*(6/12)*Computations!$I$3)</f>
        <v>1746.1333333333341</v>
      </c>
      <c r="H39" s="42"/>
      <c r="I39" s="42">
        <f t="shared" si="4"/>
        <v>1794.9333333333341</v>
      </c>
      <c r="J39" s="42"/>
      <c r="K39" s="42">
        <f t="shared" si="5"/>
        <v>7948.5333333333365</v>
      </c>
      <c r="L39" s="42"/>
      <c r="M39" s="42"/>
      <c r="N39" s="44">
        <v>126</v>
      </c>
      <c r="O39" s="45"/>
      <c r="P39" s="39">
        <f t="shared" si="6"/>
        <v>110.5</v>
      </c>
      <c r="Q39" s="39"/>
      <c r="R39" s="39">
        <f t="shared" si="1"/>
        <v>0</v>
      </c>
      <c r="S39" s="39"/>
      <c r="T39" s="39">
        <f>IF(OR(N39&lt;($W$11+1),N39&gt;($W$11+$L$11)),0,$V$4*(6/12)*Computations!$I$3)</f>
        <v>0</v>
      </c>
      <c r="U39" s="39"/>
      <c r="V39" s="39">
        <f t="shared" si="2"/>
        <v>0</v>
      </c>
      <c r="W39" s="39"/>
      <c r="X39" s="39">
        <f t="shared" si="7"/>
        <v>0</v>
      </c>
      <c r="Y39" s="39"/>
      <c r="Z39" s="39"/>
    </row>
    <row r="40" spans="1:26" x14ac:dyDescent="0.25">
      <c r="A40" s="45">
        <v>36</v>
      </c>
      <c r="B40" s="45"/>
      <c r="C40" s="42">
        <f t="shared" si="8"/>
        <v>103</v>
      </c>
      <c r="D40" s="42"/>
      <c r="E40" s="42">
        <f t="shared" si="3"/>
        <v>48.800000000000004</v>
      </c>
      <c r="F40" s="42"/>
      <c r="G40" s="42">
        <f>IF(OR(A40&lt;($W$11+1),A40&gt;($W$11+$L$11)),0,$V$4*(6/12)*Computations!$I$3)</f>
        <v>1746.1333333333341</v>
      </c>
      <c r="H40" s="42"/>
      <c r="I40" s="42">
        <f t="shared" si="4"/>
        <v>1794.9333333333341</v>
      </c>
      <c r="J40" s="42"/>
      <c r="K40" s="42">
        <f t="shared" si="5"/>
        <v>9743.4666666666708</v>
      </c>
      <c r="L40" s="42"/>
      <c r="M40" s="42"/>
      <c r="N40" s="44">
        <v>132</v>
      </c>
      <c r="O40" s="45"/>
      <c r="P40" s="39">
        <f t="shared" si="6"/>
        <v>111</v>
      </c>
      <c r="Q40" s="39"/>
      <c r="R40" s="39">
        <f t="shared" si="1"/>
        <v>0</v>
      </c>
      <c r="S40" s="39"/>
      <c r="T40" s="39">
        <f>IF(OR(N40&lt;($W$11+1),N40&gt;($W$11+$L$11)),0,$V$4*(6/12)*Computations!$I$3)</f>
        <v>0</v>
      </c>
      <c r="U40" s="39"/>
      <c r="V40" s="39">
        <f t="shared" si="2"/>
        <v>0</v>
      </c>
      <c r="W40" s="39"/>
      <c r="X40" s="39">
        <f t="shared" si="7"/>
        <v>0</v>
      </c>
      <c r="Y40" s="39"/>
      <c r="Z40" s="39"/>
    </row>
    <row r="41" spans="1:26" x14ac:dyDescent="0.25">
      <c r="A41" s="45">
        <v>42</v>
      </c>
      <c r="B41" s="45"/>
      <c r="C41" s="42">
        <f t="shared" si="8"/>
        <v>103.5</v>
      </c>
      <c r="D41" s="42"/>
      <c r="E41" s="42">
        <f t="shared" si="3"/>
        <v>48.800000000000004</v>
      </c>
      <c r="F41" s="42"/>
      <c r="G41" s="42">
        <f>IF(OR(A41&lt;($W$11+1),A41&gt;($W$11+$L$11)),0,$V$4*(6/12)*Computations!$I$3)</f>
        <v>1746.1333333333341</v>
      </c>
      <c r="H41" s="42"/>
      <c r="I41" s="42">
        <f t="shared" si="4"/>
        <v>1794.9333333333341</v>
      </c>
      <c r="J41" s="42"/>
      <c r="K41" s="42">
        <f t="shared" si="5"/>
        <v>11538.400000000005</v>
      </c>
      <c r="L41" s="42"/>
      <c r="M41" s="42"/>
      <c r="N41" s="44">
        <v>138</v>
      </c>
      <c r="O41" s="45"/>
      <c r="P41" s="39">
        <f t="shared" si="6"/>
        <v>111.5</v>
      </c>
      <c r="Q41" s="39"/>
      <c r="R41" s="39">
        <f t="shared" si="1"/>
        <v>0</v>
      </c>
      <c r="S41" s="39"/>
      <c r="T41" s="39">
        <f>IF(OR(N41&lt;($W$11+1),N41&gt;($W$11+$L$11)),0,$V$4*(6/12)*Computations!$I$3)</f>
        <v>0</v>
      </c>
      <c r="U41" s="39"/>
      <c r="V41" s="39">
        <f t="shared" si="2"/>
        <v>0</v>
      </c>
      <c r="W41" s="39"/>
      <c r="X41" s="39">
        <f t="shared" si="7"/>
        <v>0</v>
      </c>
      <c r="Y41" s="39"/>
      <c r="Z41" s="39"/>
    </row>
    <row r="42" spans="1:26" x14ac:dyDescent="0.25">
      <c r="A42" s="45">
        <v>48</v>
      </c>
      <c r="B42" s="45"/>
      <c r="C42" s="42">
        <f t="shared" si="8"/>
        <v>104</v>
      </c>
      <c r="D42" s="42"/>
      <c r="E42" s="42">
        <f t="shared" si="3"/>
        <v>48.800000000000004</v>
      </c>
      <c r="F42" s="42"/>
      <c r="G42" s="42">
        <f>IF(OR(A42&lt;($W$11+1),A42&gt;($W$11+$L$11)),0,$V$4*(6/12)*Computations!$I$3)</f>
        <v>1746.1333333333341</v>
      </c>
      <c r="H42" s="42"/>
      <c r="I42" s="42">
        <f t="shared" si="4"/>
        <v>1794.9333333333341</v>
      </c>
      <c r="J42" s="42"/>
      <c r="K42" s="42">
        <f t="shared" si="5"/>
        <v>13333.333333333339</v>
      </c>
      <c r="L42" s="42"/>
      <c r="M42" s="42"/>
      <c r="N42" s="44">
        <v>144</v>
      </c>
      <c r="O42" s="45"/>
      <c r="P42" s="39">
        <f t="shared" si="6"/>
        <v>112</v>
      </c>
      <c r="Q42" s="39"/>
      <c r="R42" s="39">
        <f t="shared" si="1"/>
        <v>0</v>
      </c>
      <c r="S42" s="39"/>
      <c r="T42" s="39">
        <f>IF(OR(N42&lt;($W$11+1),N42&gt;($W$11+$L$11)),0,$V$4*(6/12)*Computations!$I$3)</f>
        <v>0</v>
      </c>
      <c r="U42" s="39"/>
      <c r="V42" s="39">
        <f t="shared" si="2"/>
        <v>0</v>
      </c>
      <c r="W42" s="39"/>
      <c r="X42" s="39">
        <f t="shared" si="7"/>
        <v>0</v>
      </c>
      <c r="Y42" s="39"/>
      <c r="Z42" s="39"/>
    </row>
    <row r="43" spans="1:26" x14ac:dyDescent="0.25">
      <c r="A43" s="45">
        <v>54</v>
      </c>
      <c r="B43" s="45"/>
      <c r="C43" s="42">
        <f t="shared" si="8"/>
        <v>104.5</v>
      </c>
      <c r="D43" s="42"/>
      <c r="E43" s="42">
        <f t="shared" si="3"/>
        <v>48.800000000000004</v>
      </c>
      <c r="F43" s="42"/>
      <c r="G43" s="42">
        <f>IF(OR(A43&lt;($W$11+1),A43&gt;($W$11+$L$11)),0,$V$4*(6/12)*Computations!$I$3)</f>
        <v>1746.1333333333341</v>
      </c>
      <c r="H43" s="42"/>
      <c r="I43" s="42">
        <f t="shared" si="4"/>
        <v>1794.9333333333341</v>
      </c>
      <c r="J43" s="42"/>
      <c r="K43" s="42">
        <f t="shared" si="5"/>
        <v>15128.266666666674</v>
      </c>
      <c r="L43" s="42"/>
      <c r="M43" s="42"/>
      <c r="N43" s="44">
        <v>150</v>
      </c>
      <c r="O43" s="45"/>
      <c r="P43" s="39">
        <f t="shared" si="6"/>
        <v>112.5</v>
      </c>
      <c r="Q43" s="39"/>
      <c r="R43" s="39">
        <f t="shared" si="1"/>
        <v>0</v>
      </c>
      <c r="S43" s="39"/>
      <c r="T43" s="39">
        <f>IF(OR(N43&lt;($W$11+1),N43&gt;($W$11+$L$11)),0,$V$4*(6/12)*Computations!$I$3)</f>
        <v>0</v>
      </c>
      <c r="U43" s="39"/>
      <c r="V43" s="39">
        <f t="shared" si="2"/>
        <v>0</v>
      </c>
      <c r="W43" s="39"/>
      <c r="X43" s="39">
        <f t="shared" si="7"/>
        <v>0</v>
      </c>
      <c r="Y43" s="39"/>
      <c r="Z43" s="39"/>
    </row>
    <row r="44" spans="1:26" x14ac:dyDescent="0.25">
      <c r="A44" s="45">
        <v>60</v>
      </c>
      <c r="B44" s="45"/>
      <c r="C44" s="42">
        <f t="shared" si="8"/>
        <v>105</v>
      </c>
      <c r="D44" s="42"/>
      <c r="E44" s="42">
        <f t="shared" si="3"/>
        <v>48.800000000000004</v>
      </c>
      <c r="F44" s="42"/>
      <c r="G44" s="42">
        <f>IF(OR(A44&lt;($W$11+1),A44&gt;($W$11+$L$11)),0,$V$4*(6/12)*Computations!$I$3)</f>
        <v>1746.1333333333341</v>
      </c>
      <c r="H44" s="42"/>
      <c r="I44" s="42">
        <f t="shared" si="4"/>
        <v>1794.9333333333341</v>
      </c>
      <c r="J44" s="42"/>
      <c r="K44" s="42">
        <f t="shared" si="5"/>
        <v>16923.200000000008</v>
      </c>
      <c r="L44" s="42"/>
      <c r="M44" s="42"/>
      <c r="N44" s="44">
        <v>156</v>
      </c>
      <c r="O44" s="45"/>
      <c r="P44" s="39">
        <f t="shared" si="6"/>
        <v>113</v>
      </c>
      <c r="Q44" s="39"/>
      <c r="R44" s="39">
        <f t="shared" si="1"/>
        <v>0</v>
      </c>
      <c r="S44" s="39"/>
      <c r="T44" s="39">
        <f>IF(OR(N44&lt;($W$11+1),N44&gt;($W$11+$L$11)),0,$V$4*(6/12)*Computations!$I$3)</f>
        <v>0</v>
      </c>
      <c r="U44" s="39"/>
      <c r="V44" s="39">
        <f t="shared" si="2"/>
        <v>0</v>
      </c>
      <c r="W44" s="39"/>
      <c r="X44" s="39">
        <f t="shared" si="7"/>
        <v>0</v>
      </c>
      <c r="Y44" s="39"/>
      <c r="Z44" s="39"/>
    </row>
    <row r="45" spans="1:26" x14ac:dyDescent="0.25">
      <c r="A45" s="45">
        <v>66</v>
      </c>
      <c r="B45" s="45"/>
      <c r="C45" s="42">
        <f t="shared" si="8"/>
        <v>105.5</v>
      </c>
      <c r="D45" s="42"/>
      <c r="E45" s="42">
        <f t="shared" si="3"/>
        <v>48.800000000000004</v>
      </c>
      <c r="F45" s="42"/>
      <c r="G45" s="42">
        <f>IF(OR(A45&lt;($W$11+1),A45&gt;($W$11+$L$11)),0,$V$4*(6/12)*Computations!$I$3)</f>
        <v>1746.1333333333341</v>
      </c>
      <c r="H45" s="42"/>
      <c r="I45" s="42">
        <f t="shared" si="4"/>
        <v>1794.9333333333341</v>
      </c>
      <c r="J45" s="42"/>
      <c r="K45" s="42">
        <f t="shared" si="5"/>
        <v>18718.133333333342</v>
      </c>
      <c r="L45" s="42"/>
      <c r="M45" s="42"/>
      <c r="N45" s="44">
        <v>162</v>
      </c>
      <c r="O45" s="45"/>
      <c r="P45" s="39">
        <f t="shared" si="6"/>
        <v>113.5</v>
      </c>
      <c r="Q45" s="39"/>
      <c r="R45" s="39">
        <f t="shared" si="1"/>
        <v>0</v>
      </c>
      <c r="S45" s="39"/>
      <c r="T45" s="39">
        <f>IF(OR(N45&lt;($W$11+1),N45&gt;($W$11+$L$11)),0,$V$4*(6/12)*Computations!$I$3)</f>
        <v>0</v>
      </c>
      <c r="U45" s="39"/>
      <c r="V45" s="39">
        <f t="shared" si="2"/>
        <v>0</v>
      </c>
      <c r="W45" s="39"/>
      <c r="X45" s="39">
        <f t="shared" si="7"/>
        <v>0</v>
      </c>
      <c r="Y45" s="39"/>
      <c r="Z45" s="39"/>
    </row>
    <row r="46" spans="1:26" x14ac:dyDescent="0.25">
      <c r="A46" s="45">
        <v>72</v>
      </c>
      <c r="B46" s="45"/>
      <c r="C46" s="42">
        <f t="shared" si="8"/>
        <v>106</v>
      </c>
      <c r="D46" s="42"/>
      <c r="E46" s="42">
        <f t="shared" si="3"/>
        <v>48.800000000000004</v>
      </c>
      <c r="F46" s="42"/>
      <c r="G46" s="42">
        <f>IF(OR(A46&lt;($W$11+1),A46&gt;($W$11+$L$11)),0,$V$4*(6/12)*Computations!$I$3)</f>
        <v>1746.1333333333341</v>
      </c>
      <c r="H46" s="42"/>
      <c r="I46" s="42">
        <f t="shared" si="4"/>
        <v>1794.9333333333341</v>
      </c>
      <c r="J46" s="42"/>
      <c r="K46" s="42">
        <f t="shared" si="5"/>
        <v>20513.066666666677</v>
      </c>
      <c r="L46" s="42"/>
      <c r="M46" s="42"/>
      <c r="N46" s="44">
        <v>168</v>
      </c>
      <c r="O46" s="45"/>
      <c r="P46" s="39">
        <f t="shared" si="6"/>
        <v>114</v>
      </c>
      <c r="Q46" s="39"/>
      <c r="R46" s="39">
        <f t="shared" si="1"/>
        <v>0</v>
      </c>
      <c r="S46" s="39"/>
      <c r="T46" s="39">
        <f>IF(OR(N46&lt;($W$11+1),N46&gt;($W$11+$L$11)),0,$V$4*(6/12)*Computations!$I$3)</f>
        <v>0</v>
      </c>
      <c r="U46" s="39"/>
      <c r="V46" s="39">
        <f t="shared" si="2"/>
        <v>0</v>
      </c>
      <c r="W46" s="39"/>
      <c r="X46" s="39">
        <f t="shared" si="7"/>
        <v>0</v>
      </c>
      <c r="Y46" s="39"/>
      <c r="Z46" s="39"/>
    </row>
    <row r="47" spans="1:26" x14ac:dyDescent="0.25">
      <c r="A47" s="45">
        <v>78</v>
      </c>
      <c r="B47" s="45"/>
      <c r="C47" s="42">
        <f t="shared" si="8"/>
        <v>106.5</v>
      </c>
      <c r="D47" s="42"/>
      <c r="E47" s="42">
        <f t="shared" si="3"/>
        <v>48.800000000000004</v>
      </c>
      <c r="F47" s="42"/>
      <c r="G47" s="42">
        <f>IF(OR(A47&lt;($W$11+1),A47&gt;($W$11+$L$11)),0,$V$4*(6/12)*Computations!$I$3)</f>
        <v>1746.1333333333341</v>
      </c>
      <c r="H47" s="42"/>
      <c r="I47" s="42">
        <f t="shared" si="4"/>
        <v>1794.9333333333341</v>
      </c>
      <c r="J47" s="42"/>
      <c r="K47" s="42">
        <f t="shared" si="5"/>
        <v>22308.000000000011</v>
      </c>
      <c r="L47" s="42"/>
      <c r="M47" s="42"/>
      <c r="N47" s="44">
        <v>174</v>
      </c>
      <c r="O47" s="45"/>
      <c r="P47" s="39">
        <f t="shared" si="6"/>
        <v>114.5</v>
      </c>
      <c r="Q47" s="39"/>
      <c r="R47" s="39">
        <f t="shared" si="1"/>
        <v>0</v>
      </c>
      <c r="S47" s="39"/>
      <c r="T47" s="39">
        <f>IF(OR(N47&lt;($W$11+1),N47&gt;($W$11+$L$11)),0,$V$4*(6/12)*Computations!$I$3)</f>
        <v>0</v>
      </c>
      <c r="U47" s="39"/>
      <c r="V47" s="39">
        <f t="shared" si="2"/>
        <v>0</v>
      </c>
      <c r="W47" s="39"/>
      <c r="X47" s="39">
        <f t="shared" si="7"/>
        <v>0</v>
      </c>
      <c r="Y47" s="39"/>
      <c r="Z47" s="39"/>
    </row>
    <row r="48" spans="1:26" x14ac:dyDescent="0.25">
      <c r="A48" s="45">
        <v>84</v>
      </c>
      <c r="B48" s="45"/>
      <c r="C48" s="42">
        <f t="shared" si="8"/>
        <v>107</v>
      </c>
      <c r="D48" s="42"/>
      <c r="E48" s="42">
        <f t="shared" si="3"/>
        <v>768.80000000000007</v>
      </c>
      <c r="F48" s="42"/>
      <c r="G48" s="42">
        <f>IF(OR(A48&lt;($W$11+1),A48&gt;($W$11+$L$11)),0,$V$4*(6/12)*Computations!$I$3)</f>
        <v>0</v>
      </c>
      <c r="H48" s="42"/>
      <c r="I48" s="42">
        <f t="shared" si="4"/>
        <v>768.80000000000007</v>
      </c>
      <c r="J48" s="42"/>
      <c r="K48" s="42">
        <f t="shared" si="5"/>
        <v>23076.80000000001</v>
      </c>
      <c r="L48" s="42"/>
      <c r="M48" s="42"/>
      <c r="N48" s="44">
        <v>180</v>
      </c>
      <c r="O48" s="45"/>
      <c r="P48" s="39">
        <f t="shared" si="6"/>
        <v>115</v>
      </c>
      <c r="Q48" s="39"/>
      <c r="R48" s="39">
        <f t="shared" si="1"/>
        <v>0</v>
      </c>
      <c r="S48" s="39"/>
      <c r="T48" s="39">
        <f>IF(OR(N48&lt;($W$11+1),N48&gt;($W$11+$L$11)),0,$V$4*(6/12)*Computations!$I$3)</f>
        <v>0</v>
      </c>
      <c r="U48" s="39"/>
      <c r="V48" s="39">
        <f t="shared" si="2"/>
        <v>0</v>
      </c>
      <c r="W48" s="39"/>
      <c r="X48" s="39">
        <f t="shared" si="7"/>
        <v>0</v>
      </c>
      <c r="Y48" s="39"/>
      <c r="Z48" s="39"/>
    </row>
    <row r="49" spans="1:26" x14ac:dyDescent="0.25">
      <c r="A49" s="45">
        <v>90</v>
      </c>
      <c r="B49" s="45"/>
      <c r="C49" s="42">
        <f t="shared" si="8"/>
        <v>107.5</v>
      </c>
      <c r="D49" s="42"/>
      <c r="E49" s="42">
        <f t="shared" si="3"/>
        <v>768.80000000000007</v>
      </c>
      <c r="F49" s="42"/>
      <c r="G49" s="42">
        <f>IF(OR(A49&lt;($W$11+1),A49&gt;($W$11+$L$11)),0,$V$4*(6/12)*Computations!$I$3)</f>
        <v>0</v>
      </c>
      <c r="H49" s="42"/>
      <c r="I49" s="42">
        <f t="shared" si="4"/>
        <v>768.80000000000007</v>
      </c>
      <c r="J49" s="42"/>
      <c r="K49" s="42">
        <f t="shared" si="5"/>
        <v>23845.600000000009</v>
      </c>
      <c r="L49" s="42"/>
      <c r="M49" s="42"/>
      <c r="N49" s="44">
        <v>186</v>
      </c>
      <c r="O49" s="45"/>
      <c r="P49" s="39">
        <f t="shared" si="6"/>
        <v>115.5</v>
      </c>
      <c r="Q49" s="39"/>
      <c r="R49" s="39">
        <f t="shared" si="1"/>
        <v>0</v>
      </c>
      <c r="S49" s="39"/>
      <c r="T49" s="39">
        <f>IF(OR(N49&lt;($W$11+1),N49&gt;($W$11+$L$11)),0,$V$4*(6/12)*Computations!$I$3)</f>
        <v>0</v>
      </c>
      <c r="U49" s="39"/>
      <c r="V49" s="39">
        <f t="shared" si="2"/>
        <v>0</v>
      </c>
      <c r="W49" s="39"/>
      <c r="X49" s="39">
        <f t="shared" si="7"/>
        <v>0</v>
      </c>
      <c r="Y49" s="39"/>
      <c r="Z49" s="39"/>
    </row>
  </sheetData>
  <mergeCells count="289">
    <mergeCell ref="A3:A14"/>
    <mergeCell ref="P20:T20"/>
    <mergeCell ref="P21:T21"/>
    <mergeCell ref="P22:T22"/>
    <mergeCell ref="P23:T23"/>
    <mergeCell ref="N7:O7"/>
    <mergeCell ref="V9:Y9"/>
    <mergeCell ref="L9:P9"/>
    <mergeCell ref="D9:G9"/>
    <mergeCell ref="E11:G11"/>
    <mergeCell ref="F13:J13"/>
    <mergeCell ref="L11:P11"/>
    <mergeCell ref="O13:P13"/>
    <mergeCell ref="W13:Y13"/>
    <mergeCell ref="W12:Y12"/>
    <mergeCell ref="W11:Y11"/>
    <mergeCell ref="R3:R14"/>
    <mergeCell ref="W21:X21"/>
    <mergeCell ref="U22:V22"/>
    <mergeCell ref="W22:X22"/>
    <mergeCell ref="Y21:Z21"/>
    <mergeCell ref="P26:T26"/>
    <mergeCell ref="U26:V26"/>
    <mergeCell ref="W26:X26"/>
    <mergeCell ref="Y26:Z26"/>
    <mergeCell ref="Y24:Z24"/>
    <mergeCell ref="U23:V23"/>
    <mergeCell ref="W23:X23"/>
    <mergeCell ref="U24:V24"/>
    <mergeCell ref="W24:X24"/>
    <mergeCell ref="Y25:Z25"/>
    <mergeCell ref="A32:Z32"/>
    <mergeCell ref="I29:K29"/>
    <mergeCell ref="I18:K18"/>
    <mergeCell ref="I19:K19"/>
    <mergeCell ref="I20:K20"/>
    <mergeCell ref="I23:K23"/>
    <mergeCell ref="I24:K24"/>
    <mergeCell ref="B26:H26"/>
    <mergeCell ref="W14:Y14"/>
    <mergeCell ref="S14:V14"/>
    <mergeCell ref="P24:T24"/>
    <mergeCell ref="P25:T25"/>
    <mergeCell ref="A16:Z16"/>
    <mergeCell ref="A17:D17"/>
    <mergeCell ref="U18:V19"/>
    <mergeCell ref="W18:X19"/>
    <mergeCell ref="U20:V20"/>
    <mergeCell ref="W20:X20"/>
    <mergeCell ref="Y18:Z19"/>
    <mergeCell ref="Y20:Z20"/>
    <mergeCell ref="B18:H18"/>
    <mergeCell ref="B19:H19"/>
    <mergeCell ref="B20:H20"/>
    <mergeCell ref="B23:H23"/>
    <mergeCell ref="B24:H24"/>
    <mergeCell ref="B25:H25"/>
    <mergeCell ref="U25:V25"/>
    <mergeCell ref="W25:X25"/>
    <mergeCell ref="Y22:Z22"/>
    <mergeCell ref="Y23:Z23"/>
    <mergeCell ref="U21:V21"/>
    <mergeCell ref="P1:Z1"/>
    <mergeCell ref="D7:G7"/>
    <mergeCell ref="V4:Y4"/>
    <mergeCell ref="V5:Y5"/>
    <mergeCell ref="V8:Y8"/>
    <mergeCell ref="N4:P4"/>
    <mergeCell ref="E4:J4"/>
    <mergeCell ref="F3:P3"/>
    <mergeCell ref="S7:Z7"/>
    <mergeCell ref="S3:Z3"/>
    <mergeCell ref="E5:J6"/>
    <mergeCell ref="K5:L6"/>
    <mergeCell ref="M5:M6"/>
    <mergeCell ref="N5:O6"/>
    <mergeCell ref="A33:B33"/>
    <mergeCell ref="A34:B34"/>
    <mergeCell ref="A35:B35"/>
    <mergeCell ref="E33:F33"/>
    <mergeCell ref="E34:F34"/>
    <mergeCell ref="E35:F35"/>
    <mergeCell ref="I33:J33"/>
    <mergeCell ref="I34:J34"/>
    <mergeCell ref="I35:J35"/>
    <mergeCell ref="N33:O33"/>
    <mergeCell ref="I27:K27"/>
    <mergeCell ref="I28:K28"/>
    <mergeCell ref="C27:H27"/>
    <mergeCell ref="C28:H28"/>
    <mergeCell ref="B29:H29"/>
    <mergeCell ref="I26:K26"/>
    <mergeCell ref="A46:B46"/>
    <mergeCell ref="A47:B47"/>
    <mergeCell ref="N38:O38"/>
    <mergeCell ref="N39:O39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5:D45"/>
    <mergeCell ref="C46:D46"/>
    <mergeCell ref="C47:D47"/>
    <mergeCell ref="G33:H33"/>
    <mergeCell ref="A48:B48"/>
    <mergeCell ref="A49:B49"/>
    <mergeCell ref="N34:O34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C42:D42"/>
    <mergeCell ref="C43:D43"/>
    <mergeCell ref="C44:D44"/>
    <mergeCell ref="N40:O40"/>
    <mergeCell ref="N41:O41"/>
    <mergeCell ref="N42:O42"/>
    <mergeCell ref="N43:O43"/>
    <mergeCell ref="N44:O44"/>
    <mergeCell ref="N35:O35"/>
    <mergeCell ref="N36:O36"/>
    <mergeCell ref="N37:O37"/>
    <mergeCell ref="C48:D48"/>
    <mergeCell ref="C49:D49"/>
    <mergeCell ref="N45:O45"/>
    <mergeCell ref="N46:O46"/>
    <mergeCell ref="N47:O47"/>
    <mergeCell ref="N48:O48"/>
    <mergeCell ref="E46:F46"/>
    <mergeCell ref="E47:F47"/>
    <mergeCell ref="E48:F48"/>
    <mergeCell ref="E49:F49"/>
    <mergeCell ref="G49:H49"/>
    <mergeCell ref="G45:H45"/>
    <mergeCell ref="G46:H46"/>
    <mergeCell ref="G47:H47"/>
    <mergeCell ref="G48:H48"/>
    <mergeCell ref="N49:O49"/>
    <mergeCell ref="R34:S34"/>
    <mergeCell ref="E41:F41"/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P44:Q44"/>
    <mergeCell ref="P45:Q45"/>
    <mergeCell ref="G34:H34"/>
    <mergeCell ref="G35:H35"/>
    <mergeCell ref="G36:H36"/>
    <mergeCell ref="G37:H37"/>
    <mergeCell ref="G38:H38"/>
    <mergeCell ref="R35:S35"/>
    <mergeCell ref="R36:S36"/>
    <mergeCell ref="R45:S45"/>
    <mergeCell ref="G39:H39"/>
    <mergeCell ref="G40:H40"/>
    <mergeCell ref="G41:H41"/>
    <mergeCell ref="G42:H42"/>
    <mergeCell ref="G43:H43"/>
    <mergeCell ref="G44:H44"/>
    <mergeCell ref="R40:S40"/>
    <mergeCell ref="R41:S41"/>
    <mergeCell ref="R42:S42"/>
    <mergeCell ref="R43:S43"/>
    <mergeCell ref="R44:S44"/>
    <mergeCell ref="T34:U34"/>
    <mergeCell ref="T35:U35"/>
    <mergeCell ref="T36:U36"/>
    <mergeCell ref="T37:U37"/>
    <mergeCell ref="T38:U38"/>
    <mergeCell ref="R37:S37"/>
    <mergeCell ref="R38:S38"/>
    <mergeCell ref="R39:S39"/>
    <mergeCell ref="P43:Q43"/>
    <mergeCell ref="P34:Q34"/>
    <mergeCell ref="P35:Q35"/>
    <mergeCell ref="P36:Q36"/>
    <mergeCell ref="P37:Q37"/>
    <mergeCell ref="P38:Q38"/>
    <mergeCell ref="I36:J36"/>
    <mergeCell ref="I37:J37"/>
    <mergeCell ref="P40:Q40"/>
    <mergeCell ref="P41:Q41"/>
    <mergeCell ref="V49:W49"/>
    <mergeCell ref="I41:J41"/>
    <mergeCell ref="I42:J42"/>
    <mergeCell ref="I43:J43"/>
    <mergeCell ref="I44:J44"/>
    <mergeCell ref="I45:J45"/>
    <mergeCell ref="V39:W39"/>
    <mergeCell ref="I49:J49"/>
    <mergeCell ref="K49:M49"/>
    <mergeCell ref="V45:W45"/>
    <mergeCell ref="V46:W46"/>
    <mergeCell ref="V47:W47"/>
    <mergeCell ref="V48:W48"/>
    <mergeCell ref="V40:W40"/>
    <mergeCell ref="V41:W41"/>
    <mergeCell ref="V42:W42"/>
    <mergeCell ref="V43:W43"/>
    <mergeCell ref="V44:W44"/>
    <mergeCell ref="P49:Q49"/>
    <mergeCell ref="R49:S49"/>
    <mergeCell ref="T49:U49"/>
    <mergeCell ref="P48:Q48"/>
    <mergeCell ref="I38:J38"/>
    <mergeCell ref="I39:J39"/>
    <mergeCell ref="I40:J40"/>
    <mergeCell ref="T44:U44"/>
    <mergeCell ref="T45:U45"/>
    <mergeCell ref="T46:U46"/>
    <mergeCell ref="T47:U47"/>
    <mergeCell ref="T48:U48"/>
    <mergeCell ref="T39:U39"/>
    <mergeCell ref="T40:U40"/>
    <mergeCell ref="T41:U41"/>
    <mergeCell ref="R46:S46"/>
    <mergeCell ref="R47:S47"/>
    <mergeCell ref="R48:S48"/>
    <mergeCell ref="I46:J46"/>
    <mergeCell ref="I47:J47"/>
    <mergeCell ref="I48:J48"/>
    <mergeCell ref="T42:U42"/>
    <mergeCell ref="T43:U43"/>
    <mergeCell ref="K47:M47"/>
    <mergeCell ref="K48:M48"/>
    <mergeCell ref="P42:Q42"/>
    <mergeCell ref="P46:Q46"/>
    <mergeCell ref="P47:Q47"/>
    <mergeCell ref="X34:Z34"/>
    <mergeCell ref="X35:Z35"/>
    <mergeCell ref="X36:Z36"/>
    <mergeCell ref="X37:Z37"/>
    <mergeCell ref="X38:Z38"/>
    <mergeCell ref="V35:W35"/>
    <mergeCell ref="V36:W36"/>
    <mergeCell ref="V37:W37"/>
    <mergeCell ref="V38:W38"/>
    <mergeCell ref="V34:W34"/>
    <mergeCell ref="X45:Z45"/>
    <mergeCell ref="X46:Z46"/>
    <mergeCell ref="X47:Z47"/>
    <mergeCell ref="X48:Z48"/>
    <mergeCell ref="X39:Z39"/>
    <mergeCell ref="X40:Z40"/>
    <mergeCell ref="X41:Z41"/>
    <mergeCell ref="X42:Z42"/>
    <mergeCell ref="X43:Z43"/>
    <mergeCell ref="X44:Z44"/>
    <mergeCell ref="P39:Q39"/>
    <mergeCell ref="X29:Z29"/>
    <mergeCell ref="X30:Z30"/>
    <mergeCell ref="X31:Z31"/>
    <mergeCell ref="X49:Z49"/>
    <mergeCell ref="K33:M33"/>
    <mergeCell ref="K34:M34"/>
    <mergeCell ref="K35:M35"/>
    <mergeCell ref="K36:M36"/>
    <mergeCell ref="K37:M37"/>
    <mergeCell ref="K38:M38"/>
    <mergeCell ref="K39:M39"/>
    <mergeCell ref="K40:M40"/>
    <mergeCell ref="K41:M41"/>
    <mergeCell ref="K42:M42"/>
    <mergeCell ref="K43:M43"/>
    <mergeCell ref="K44:M44"/>
    <mergeCell ref="K45:M45"/>
    <mergeCell ref="K46:M46"/>
    <mergeCell ref="P33:Q33"/>
    <mergeCell ref="R33:S33"/>
    <mergeCell ref="T33:U33"/>
    <mergeCell ref="V33:W33"/>
    <mergeCell ref="X33:Z33"/>
  </mergeCells>
  <dataValidations count="8">
    <dataValidation type="list" allowBlank="1" showInputMessage="1" showErrorMessage="1" sqref="D7" xr:uid="{00000000-0002-0000-0000-000000000000}">
      <formula1>"SI,US"</formula1>
    </dataValidation>
    <dataValidation type="list" allowBlank="1" showInputMessage="1" showErrorMessage="1" sqref="D9" xr:uid="{00000000-0002-0000-0000-000001000000}">
      <formula1>"Yes,No"</formula1>
    </dataValidation>
    <dataValidation type="list" allowBlank="1" showInputMessage="1" showErrorMessage="1" sqref="L9" xr:uid="{00000000-0002-0000-0000-000002000000}">
      <formula1>"N/A,Module,Excavation"</formula1>
    </dataValidation>
    <dataValidation type="list" allowBlank="1" showInputMessage="1" showErrorMessage="1" sqref="E11:E12" xr:uid="{00000000-0002-0000-0000-000004000000}">
      <formula1>"Single,Double"</formula1>
    </dataValidation>
    <dataValidation type="list" allowBlank="1" showInputMessage="1" showErrorMessage="1" sqref="M12:P12" xr:uid="{00000000-0002-0000-0000-000006000000}">
      <formula1>IF(E8="SI",$S$2:$AH$2,$B$2:$Q$2)</formula1>
    </dataValidation>
    <dataValidation allowBlank="1" showInputMessage="1" showErrorMessage="1" promptTitle="Requirement" prompt="Module footprint must be in 4.5 sf (0.4181 m^2) increments." sqref="V4:Y4" xr:uid="{00000000-0002-0000-0000-000007000000}"/>
    <dataValidation allowBlank="1" showInputMessage="1" showErrorMessage="1" promptTitle="Requirements" prompt="Module Perimeter must be in 1.5' (458mm) increments." sqref="V5:Y5" xr:uid="{00000000-0002-0000-0000-000008000000}"/>
    <dataValidation type="list" allowBlank="1" showInputMessage="1" showErrorMessage="1" sqref="F13:J14" xr:uid="{B06FCE86-38F4-4781-A4C5-B05D0236A5C1}">
      <formula1>"All, Excluding Above,Excluding Below,None"</formula1>
    </dataValidation>
  </dataValidations>
  <printOptions horizontalCentered="1"/>
  <pageMargins left="0.25" right="0.25" top="0.25" bottom="0.25" header="0.3" footer="0.3"/>
  <pageSetup scale="9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9000000}">
          <x14:formula1>
            <xm:f>IF(D8="SI",'Reference Data'!$S$2:$AH$2,'Reference Data'!$B$2:$Q$2)</xm:f>
          </x14:formula1>
          <xm:sqref>L12</xm:sqref>
        </x14:dataValidation>
        <x14:dataValidation type="list" allowBlank="1" showInputMessage="1" showErrorMessage="1" xr:uid="{00000000-0002-0000-0000-00000A000000}">
          <x14:formula1>
            <xm:f>IF(AND($D$7="US",$E$11="Single"),'Reference Data'!$B$2:$G$2,IF(AND($D$7="US",$E$11="Double"),'Reference Data'!$H$2:$Q$2,IF(AND($D$7="SI",$E$11="Single"),'Reference Data'!$S$2:$X$2,'Reference Data'!$Y$2:$AH$2)))</xm:f>
          </x14:formula1>
          <xm:sqref>L11:P11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1"/>
  <sheetViews>
    <sheetView workbookViewId="0">
      <selection activeCell="B7" sqref="B7"/>
    </sheetView>
  </sheetViews>
  <sheetFormatPr defaultColWidth="8.85546875" defaultRowHeight="15" x14ac:dyDescent="0.25"/>
  <cols>
    <col min="1" max="1" width="19.42578125" style="9" bestFit="1" customWidth="1"/>
    <col min="2" max="2" width="16.85546875" style="9" bestFit="1" customWidth="1"/>
    <col min="3" max="3" width="18.140625" style="9" bestFit="1" customWidth="1"/>
    <col min="4" max="4" width="18" style="9" bestFit="1" customWidth="1"/>
    <col min="5" max="5" width="20.5703125" style="9" bestFit="1" customWidth="1"/>
    <col min="6" max="6" width="25" style="9" bestFit="1" customWidth="1"/>
    <col min="7" max="7" width="20.5703125" style="9" bestFit="1" customWidth="1"/>
    <col min="8" max="8" width="28.42578125" style="9" bestFit="1" customWidth="1"/>
    <col min="9" max="9" width="19.5703125" style="9" bestFit="1" customWidth="1"/>
    <col min="10" max="10" width="18.42578125" style="9" bestFit="1" customWidth="1"/>
    <col min="11" max="16384" width="8.85546875" style="9"/>
  </cols>
  <sheetData>
    <row r="1" spans="1:10" x14ac:dyDescent="0.25">
      <c r="A1" s="9" t="s">
        <v>35</v>
      </c>
      <c r="B1" s="9" t="s">
        <v>36</v>
      </c>
      <c r="C1" s="9" t="s">
        <v>37</v>
      </c>
      <c r="D1" s="9" t="s">
        <v>38</v>
      </c>
      <c r="E1" s="9" t="s">
        <v>41</v>
      </c>
      <c r="F1" s="9" t="s">
        <v>42</v>
      </c>
      <c r="G1" s="9" t="s">
        <v>43</v>
      </c>
      <c r="H1" s="9" t="s">
        <v>65</v>
      </c>
      <c r="I1" s="9" t="s">
        <v>74</v>
      </c>
    </row>
    <row r="2" spans="1:10" x14ac:dyDescent="0.25">
      <c r="A2" s="9" t="str">
        <f>IF('Volume Calculator'!$D$7="US","sf","sqm")</f>
        <v>sf</v>
      </c>
      <c r="C2" s="9" t="str">
        <f>IF('Volume Calculator'!$D$7="US","ft","m")</f>
        <v>ft</v>
      </c>
      <c r="E2" s="9" t="str">
        <f>IF('Volume Calculator'!$D$7="US","in","mm")</f>
        <v>in</v>
      </c>
      <c r="G2" s="9" t="str">
        <f>IF('Volume Calculator'!$D$7="US","ft^3","m^3")</f>
        <v>ft^3</v>
      </c>
      <c r="H2" s="9" t="str">
        <f>IF('Volume Calculator'!$D$7="US","ft^3","m^3")</f>
        <v>ft^3</v>
      </c>
      <c r="I2" s="9" t="s">
        <v>75</v>
      </c>
    </row>
    <row r="3" spans="1:10" x14ac:dyDescent="0.25">
      <c r="A3" s="9">
        <f>'Volume Calculator'!V4</f>
        <v>3600</v>
      </c>
      <c r="B3" s="9">
        <f>IF('Volume Calculator'!$D$7="US",A3/4.5,A3/0.4181)</f>
        <v>800</v>
      </c>
      <c r="C3" s="9">
        <f>'Volume Calculator'!V5</f>
        <v>240</v>
      </c>
      <c r="D3" s="9">
        <f>IF('Volume Calculator'!$D$7="US",C3/1.5,C3/0.4572)</f>
        <v>160</v>
      </c>
      <c r="E3" s="12">
        <f>'Volume Calculator'!Y20</f>
        <v>72</v>
      </c>
      <c r="F3" s="9">
        <f>HLOOKUP(E3,'Reference Data'!B77:AH78,2)</f>
        <v>26.192000000000011</v>
      </c>
      <c r="G3" s="9">
        <f>F3*B3</f>
        <v>20953.600000000009</v>
      </c>
      <c r="H3" s="9">
        <f>IF('Volume Calculator'!D7="US",(A3*E3/12),(Computations!A3*Computations!E3/1000))</f>
        <v>21600</v>
      </c>
      <c r="I3" s="33">
        <f>G3/H3</f>
        <v>0.97007407407407453</v>
      </c>
    </row>
    <row r="5" spans="1:10" x14ac:dyDescent="0.25">
      <c r="A5" s="9" t="s">
        <v>44</v>
      </c>
      <c r="B5" s="9" t="s">
        <v>45</v>
      </c>
      <c r="C5" s="9" t="s">
        <v>46</v>
      </c>
      <c r="D5" s="9" t="s">
        <v>47</v>
      </c>
      <c r="E5" s="9" t="s">
        <v>62</v>
      </c>
      <c r="F5" s="9" t="s">
        <v>63</v>
      </c>
      <c r="G5" s="9" t="s">
        <v>64</v>
      </c>
      <c r="H5" s="9" t="s">
        <v>70</v>
      </c>
      <c r="I5" s="9" t="s">
        <v>49</v>
      </c>
      <c r="J5" s="9" t="s">
        <v>48</v>
      </c>
    </row>
    <row r="6" spans="1:10" x14ac:dyDescent="0.25">
      <c r="A6" s="9" t="str">
        <f>IF('Volume Calculator'!$D$7="US","sf","sqm")</f>
        <v>sf</v>
      </c>
      <c r="B6" s="9" t="str">
        <f>IF('Volume Calculator'!$D$7="US","ft","m")</f>
        <v>ft</v>
      </c>
      <c r="C6" s="9" t="str">
        <f>IF('Volume Calculator'!$D$7="US","ft","m")</f>
        <v>ft</v>
      </c>
      <c r="E6" s="9" t="str">
        <f>IF('Volume Calculator'!$D$7="US","ft^3","m^3")</f>
        <v>ft^3</v>
      </c>
      <c r="F6" s="9" t="str">
        <f>IF('Volume Calculator'!$D$7="US","ft^3","m^3")</f>
        <v>ft^3</v>
      </c>
      <c r="G6" s="9" t="str">
        <f>IF('Volume Calculator'!$D$7="US","ft^3","m^3")</f>
        <v>ft^3</v>
      </c>
      <c r="H6" s="9" t="str">
        <f>IF('Volume Calculator'!$D$7="US","ft^3","m^3")</f>
        <v>ft^3</v>
      </c>
      <c r="I6" s="9" t="str">
        <f>IF('Volume Calculator'!$D$7="US","ft^3","m^3")</f>
        <v>ft^3</v>
      </c>
      <c r="J6" s="9" t="str">
        <f>IF('Volume Calculator'!$D$7="US","ft^3","m^3")</f>
        <v>ft^3</v>
      </c>
    </row>
    <row r="7" spans="1:10" x14ac:dyDescent="0.25">
      <c r="A7" s="9">
        <f>'Volume Calculator'!V8</f>
        <v>3844</v>
      </c>
      <c r="B7" s="9">
        <f>'Volume Calculator'!V9</f>
        <v>248</v>
      </c>
      <c r="C7" s="14">
        <f>IF('Volume Calculator'!D7="US",E3/12+'Volume Calculator'!W11/12+'Volume Calculator'!W13/12,E3/1000+'Volume Calculator'!W11/12+'Volume Calculator'!W13/12)</f>
        <v>7.5</v>
      </c>
      <c r="D7" s="13">
        <f>'Volume Calculator'!O13</f>
        <v>0.4</v>
      </c>
      <c r="E7" s="15">
        <f>A7*C7</f>
        <v>28830</v>
      </c>
      <c r="F7" s="15">
        <f>E7-('Volume Calculator'!W13/12*Computations!A7)</f>
        <v>24986</v>
      </c>
      <c r="G7" s="15">
        <v>0</v>
      </c>
      <c r="H7" s="15">
        <f>E7-('Volume Calculator'!W11/12*Computations!A7)</f>
        <v>26908</v>
      </c>
      <c r="I7" s="15">
        <f>IF('Volume Calculator'!F13="All",Computations!E7-Computations!H3,IF('Volume Calculator'!F13="None",0,IF('Volume Calculator'!F13="Excluding Below",H7-Computations!H3,Computations!F7-Computations!H3)))</f>
        <v>7230</v>
      </c>
      <c r="J7" s="15">
        <f>IF(I7&gt;0,I7*D7,0)</f>
        <v>2892</v>
      </c>
    </row>
    <row r="9" spans="1:10" x14ac:dyDescent="0.25">
      <c r="A9" s="9" t="s">
        <v>50</v>
      </c>
      <c r="B9" s="9" t="s">
        <v>51</v>
      </c>
      <c r="C9" s="9" t="s">
        <v>52</v>
      </c>
      <c r="D9" s="9" t="s">
        <v>53</v>
      </c>
      <c r="E9" s="9" t="s">
        <v>54</v>
      </c>
      <c r="F9" s="9" t="s">
        <v>56</v>
      </c>
      <c r="G9" s="9" t="s">
        <v>57</v>
      </c>
      <c r="H9" s="9" t="s">
        <v>61</v>
      </c>
    </row>
    <row r="10" spans="1:10" x14ac:dyDescent="0.25">
      <c r="A10" s="9" t="str">
        <f>IF('Volume Calculator'!$D$7="US","sf","sqm")</f>
        <v>sf</v>
      </c>
      <c r="B10" s="9" t="str">
        <f>IF('Volume Calculator'!$D$7="US","ft","m")</f>
        <v>ft</v>
      </c>
      <c r="C10" s="9" t="str">
        <f>IF('Volume Calculator'!$D$7="US","ft^3","m^3")</f>
        <v>ft^3</v>
      </c>
      <c r="D10" s="9" t="str">
        <f>IF('Volume Calculator'!$D$7="US","sf","sqm")</f>
        <v>sf</v>
      </c>
      <c r="E10" s="9" t="str">
        <f>IF('Volume Calculator'!$D$7="US","sf","sqm")</f>
        <v>sf</v>
      </c>
      <c r="F10" s="9" t="str">
        <f>IF('Volume Calculator'!$D$7="US","sf","sqm")</f>
        <v>sf</v>
      </c>
      <c r="G10" s="9" t="str">
        <f>IF('Volume Calculator'!$D$7="US","sf","sqm")</f>
        <v>sf</v>
      </c>
    </row>
    <row r="11" spans="1:10" x14ac:dyDescent="0.25">
      <c r="A11" s="9">
        <f>'Volume Calculator'!V8</f>
        <v>3844</v>
      </c>
      <c r="B11" s="14">
        <f>IF('Volume Calculator'!D7="US",E3/12+'Volume Calculator'!W11/12+'Volume Calculator'!W13/12+'Volume Calculator'!W14/12,E3/1000+'Volume Calculator'!W11/12+'Volume Calculator'!W13/12+'Volume Calculator'!W14/12)</f>
        <v>8.5</v>
      </c>
      <c r="C11" s="15">
        <f>A11*B11</f>
        <v>32674</v>
      </c>
      <c r="D11" s="9">
        <f>IF(AND('Volume Calculator'!L9="Module",'Volume Calculator'!D7="US"),((A3+A3+(C3*E3/12))/0.9)*2,IF(AND('Volume Calculator'!L9="Module",'Volume Calculator'!D7="SI"),((A3+A3+(C3*E3/1000))/0.9)*2,IF('Volume Calculator'!D7="US",((A3+A3+(C3*E3/12))/0.9),((A3+A3+(C3*E3/1000))/0.9))))</f>
        <v>9600</v>
      </c>
      <c r="E11" s="9">
        <f>IF(AND('Volume Calculator'!L9="Excavation",'Volume Calculator'!D7="US"),((A7+A7+(B7*C7))/0.9)*2,IF(AND('Volume Calculator'!L9="Excavation",'Volume Calculator'!D7="SI"),((A7+A7+(B7*C7))/0.9)*2,IF('Volume Calculator'!D7="US",((A7+A7+(B7*C7))/0.9),((A7+A7+(B7*C7))/0.9))))</f>
        <v>10608.888888888889</v>
      </c>
      <c r="F11" s="9">
        <f>IF(AND('Volume Calculator'!L9="Module",'Volume Calculator'!D7="US"),((A3+A3+(C3*E3/12))/0.9),IF(AND('Volume Calculator'!L9="Module",'Volume Calculator'!D7="SI"),((A3+A3+(C3*E3/1000))/0.9),0))</f>
        <v>0</v>
      </c>
      <c r="G11" s="9">
        <f>IF(AND('Volume Calculator'!L9="Excavation",'Volume Calculator'!D7="US"),((A7+A7+(B7*C7))/0.9),IF(AND('Volume Calculator'!L9="Excavation",'Volume Calculator'!D7="SI"),((A7+A7+(B7*C7))/0.9),0))</f>
        <v>0</v>
      </c>
      <c r="H11" s="9">
        <f>IF('Volume Calculator'!D7="US",(A7*C7)-(A3*E3/12),(A7*C7)-(A3*E3/1000))</f>
        <v>7230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82"/>
  <sheetViews>
    <sheetView workbookViewId="0">
      <selection activeCell="Y82" sqref="Y82:AH82"/>
    </sheetView>
  </sheetViews>
  <sheetFormatPr defaultColWidth="8.85546875" defaultRowHeight="12" x14ac:dyDescent="0.2"/>
  <cols>
    <col min="1" max="1" width="8.28515625" style="1" bestFit="1" customWidth="1"/>
    <col min="2" max="4" width="4.85546875" style="1" bestFit="1" customWidth="1"/>
    <col min="5" max="17" width="5.7109375" style="1" bestFit="1" customWidth="1"/>
    <col min="18" max="18" width="8.85546875" style="1"/>
    <col min="19" max="24" width="5.7109375" style="19" bestFit="1" customWidth="1"/>
    <col min="25" max="34" width="6.140625" style="19" bestFit="1" customWidth="1"/>
    <col min="35" max="35" width="8.28515625" style="1" customWidth="1"/>
    <col min="36" max="16384" width="8.85546875" style="1"/>
  </cols>
  <sheetData>
    <row r="1" spans="2:34" x14ac:dyDescent="0.2">
      <c r="B1" s="93" t="s">
        <v>8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S1" s="94" t="s">
        <v>9</v>
      </c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</row>
    <row r="2" spans="2:34" x14ac:dyDescent="0.2">
      <c r="B2" s="2">
        <v>12</v>
      </c>
      <c r="C2" s="2">
        <v>18</v>
      </c>
      <c r="D2" s="2">
        <f>C2+6</f>
        <v>24</v>
      </c>
      <c r="E2" s="2">
        <f t="shared" ref="E2:I2" si="0">D2+6</f>
        <v>30</v>
      </c>
      <c r="F2" s="2">
        <f>E2+3</f>
        <v>33</v>
      </c>
      <c r="G2" s="2">
        <f>E2+6</f>
        <v>36</v>
      </c>
      <c r="H2" s="2">
        <f t="shared" si="0"/>
        <v>42</v>
      </c>
      <c r="I2" s="2">
        <f t="shared" si="0"/>
        <v>48</v>
      </c>
      <c r="J2" s="2">
        <v>51</v>
      </c>
      <c r="K2" s="2">
        <f>I2+6</f>
        <v>54</v>
      </c>
      <c r="L2" s="2">
        <v>57</v>
      </c>
      <c r="M2" s="2">
        <f>K2+6</f>
        <v>60</v>
      </c>
      <c r="N2" s="2">
        <v>63</v>
      </c>
      <c r="O2" s="2">
        <f>M2+6</f>
        <v>66</v>
      </c>
      <c r="P2" s="2">
        <v>69</v>
      </c>
      <c r="Q2" s="2">
        <f>O2+6</f>
        <v>72</v>
      </c>
      <c r="S2" s="21">
        <f>ROUNDUP(CONVERT(B$2,"in","mm"),1)</f>
        <v>304.8</v>
      </c>
      <c r="T2" s="21">
        <f t="shared" ref="T2:AH2" si="1">ROUNDUP(CONVERT(C$2,"in","mm"),1)</f>
        <v>457.2</v>
      </c>
      <c r="U2" s="21">
        <f t="shared" si="1"/>
        <v>609.6</v>
      </c>
      <c r="V2" s="21">
        <f t="shared" si="1"/>
        <v>762</v>
      </c>
      <c r="W2" s="21">
        <f t="shared" si="1"/>
        <v>838.2</v>
      </c>
      <c r="X2" s="21">
        <f t="shared" si="1"/>
        <v>914.4</v>
      </c>
      <c r="Y2" s="21">
        <f t="shared" si="1"/>
        <v>1066.8</v>
      </c>
      <c r="Z2" s="21">
        <f t="shared" si="1"/>
        <v>1219.2</v>
      </c>
      <c r="AA2" s="21">
        <f t="shared" si="1"/>
        <v>1295.4000000000001</v>
      </c>
      <c r="AB2" s="21">
        <f t="shared" si="1"/>
        <v>1371.6</v>
      </c>
      <c r="AC2" s="21">
        <f t="shared" si="1"/>
        <v>1447.8</v>
      </c>
      <c r="AD2" s="21">
        <f t="shared" si="1"/>
        <v>1524</v>
      </c>
      <c r="AE2" s="21">
        <f t="shared" si="1"/>
        <v>1600.2</v>
      </c>
      <c r="AF2" s="21">
        <f t="shared" si="1"/>
        <v>1676.4</v>
      </c>
      <c r="AG2" s="21">
        <f t="shared" si="1"/>
        <v>1752.6</v>
      </c>
      <c r="AH2" s="21">
        <f t="shared" si="1"/>
        <v>1828.8</v>
      </c>
    </row>
    <row r="3" spans="2:34" x14ac:dyDescent="0.2"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S3" s="17">
        <f>ROUND(CONVERT(B3,"ft^3","m^3"),4)</f>
        <v>0</v>
      </c>
      <c r="T3" s="17">
        <f t="shared" ref="T3:AH3" si="2">ROUND(CONVERT(C3,"ft^3","m^3"),4)</f>
        <v>0</v>
      </c>
      <c r="U3" s="17">
        <f t="shared" si="2"/>
        <v>0</v>
      </c>
      <c r="V3" s="17">
        <f t="shared" si="2"/>
        <v>0</v>
      </c>
      <c r="W3" s="17">
        <f t="shared" si="2"/>
        <v>0</v>
      </c>
      <c r="X3" s="17">
        <f t="shared" si="2"/>
        <v>0</v>
      </c>
      <c r="Y3" s="17">
        <f t="shared" si="2"/>
        <v>0</v>
      </c>
      <c r="Z3" s="17">
        <f t="shared" si="2"/>
        <v>0</v>
      </c>
      <c r="AA3" s="17">
        <f t="shared" si="2"/>
        <v>0</v>
      </c>
      <c r="AB3" s="17">
        <f t="shared" si="2"/>
        <v>0</v>
      </c>
      <c r="AC3" s="17">
        <f t="shared" si="2"/>
        <v>0</v>
      </c>
      <c r="AD3" s="17">
        <f t="shared" si="2"/>
        <v>0</v>
      </c>
      <c r="AE3" s="17">
        <f t="shared" si="2"/>
        <v>0</v>
      </c>
      <c r="AF3" s="17">
        <f t="shared" si="2"/>
        <v>0</v>
      </c>
      <c r="AG3" s="17">
        <f t="shared" si="2"/>
        <v>0</v>
      </c>
      <c r="AH3" s="17">
        <f t="shared" si="2"/>
        <v>0</v>
      </c>
    </row>
    <row r="4" spans="2:34" x14ac:dyDescent="0.2">
      <c r="B4" s="4">
        <v>0.28399999999999997</v>
      </c>
      <c r="C4" s="4">
        <v>0.28399999999999997</v>
      </c>
      <c r="D4" s="4">
        <v>0.28399999999999997</v>
      </c>
      <c r="E4" s="4">
        <v>0.28399999999999997</v>
      </c>
      <c r="F4" s="4">
        <v>0.28399999999999997</v>
      </c>
      <c r="G4" s="4">
        <v>0.28399999999999997</v>
      </c>
      <c r="H4" s="4">
        <v>0.28399999999999997</v>
      </c>
      <c r="I4" s="4">
        <v>0.28399999999999997</v>
      </c>
      <c r="J4" s="4">
        <v>0.28399999999999997</v>
      </c>
      <c r="K4" s="4">
        <v>0.28399999999999997</v>
      </c>
      <c r="L4" s="4">
        <v>0.28399999999999997</v>
      </c>
      <c r="M4" s="4">
        <v>0.28399999999999997</v>
      </c>
      <c r="N4" s="4">
        <v>0.28399999999999997</v>
      </c>
      <c r="O4" s="4">
        <v>0.28399999999999997</v>
      </c>
      <c r="P4" s="4">
        <v>0.28399999999999997</v>
      </c>
      <c r="Q4" s="4">
        <v>0.28399999999999997</v>
      </c>
      <c r="S4" s="17">
        <f t="shared" ref="S4:S15" si="3">ROUND(CONVERT(B4,"ft^3","m^3"),4)</f>
        <v>8.0000000000000002E-3</v>
      </c>
      <c r="T4" s="17">
        <f t="shared" ref="T4:T21" si="4">ROUND(CONVERT(C4,"ft^3","m^3"),4)</f>
        <v>8.0000000000000002E-3</v>
      </c>
      <c r="U4" s="17">
        <f t="shared" ref="U4:U27" si="5">ROUND(CONVERT(D4,"ft^3","m^3"),4)</f>
        <v>8.0000000000000002E-3</v>
      </c>
      <c r="V4" s="17">
        <f t="shared" ref="V4:V33" si="6">ROUND(CONVERT(E4,"ft^3","m^3"),4)</f>
        <v>8.0000000000000002E-3</v>
      </c>
      <c r="W4" s="17">
        <f t="shared" ref="W4:W36" si="7">ROUND(CONVERT(F4,"ft^3","m^3"),4)</f>
        <v>8.0000000000000002E-3</v>
      </c>
      <c r="X4" s="17">
        <f t="shared" ref="X4:X39" si="8">ROUND(CONVERT(G4,"ft^3","m^3"),4)</f>
        <v>8.0000000000000002E-3</v>
      </c>
      <c r="Y4" s="17">
        <f t="shared" ref="Y4:Y45" si="9">ROUND(CONVERT(H4,"ft^3","m^3"),4)</f>
        <v>8.0000000000000002E-3</v>
      </c>
      <c r="Z4" s="17">
        <f t="shared" ref="Z4:Z51" si="10">ROUND(CONVERT(I4,"ft^3","m^3"),4)</f>
        <v>8.0000000000000002E-3</v>
      </c>
      <c r="AA4" s="17">
        <f t="shared" ref="AA4:AA54" si="11">ROUND(CONVERT(J4,"ft^3","m^3"),4)</f>
        <v>8.0000000000000002E-3</v>
      </c>
      <c r="AB4" s="17">
        <f t="shared" ref="AB4:AB57" si="12">ROUND(CONVERT(K4,"ft^3","m^3"),4)</f>
        <v>8.0000000000000002E-3</v>
      </c>
      <c r="AC4" s="17">
        <f t="shared" ref="AC4:AC60" si="13">ROUND(CONVERT(L4,"ft^3","m^3"),4)</f>
        <v>8.0000000000000002E-3</v>
      </c>
      <c r="AD4" s="17">
        <f t="shared" ref="AD4:AD63" si="14">ROUND(CONVERT(M4,"ft^3","m^3"),4)</f>
        <v>8.0000000000000002E-3</v>
      </c>
      <c r="AE4" s="17">
        <f t="shared" ref="AE4:AE66" si="15">ROUND(CONVERT(N4,"ft^3","m^3"),4)</f>
        <v>8.0000000000000002E-3</v>
      </c>
      <c r="AF4" s="17">
        <f t="shared" ref="AF4:AF67" si="16">ROUND(CONVERT(O4,"ft^3","m^3"),4)</f>
        <v>8.0000000000000002E-3</v>
      </c>
      <c r="AG4" s="17">
        <f t="shared" ref="AG4:AG67" si="17">ROUND(CONVERT(P4,"ft^3","m^3"),4)</f>
        <v>8.0000000000000002E-3</v>
      </c>
      <c r="AH4" s="17">
        <f t="shared" ref="AH4:AH67" si="18">ROUND(CONVERT(Q4,"ft^3","m^3"),4)</f>
        <v>8.0000000000000002E-3</v>
      </c>
    </row>
    <row r="5" spans="2:34" x14ac:dyDescent="0.2">
      <c r="B5" s="4">
        <v>0.34399999999999997</v>
      </c>
      <c r="C5" s="4">
        <v>0.34399999999999997</v>
      </c>
      <c r="D5" s="4">
        <v>0.34399999999999997</v>
      </c>
      <c r="E5" s="4">
        <v>0.34399999999999997</v>
      </c>
      <c r="F5" s="4">
        <v>0.34399999999999997</v>
      </c>
      <c r="G5" s="4">
        <v>0.34399999999999997</v>
      </c>
      <c r="H5" s="4">
        <v>0.34399999999999997</v>
      </c>
      <c r="I5" s="4">
        <v>0.34399999999999997</v>
      </c>
      <c r="J5" s="4">
        <v>0.34399999999999997</v>
      </c>
      <c r="K5" s="4">
        <v>0.34399999999999997</v>
      </c>
      <c r="L5" s="4">
        <v>0.34399999999999997</v>
      </c>
      <c r="M5" s="4">
        <v>0.34399999999999997</v>
      </c>
      <c r="N5" s="4">
        <v>0.34399999999999997</v>
      </c>
      <c r="O5" s="4">
        <v>0.34399999999999997</v>
      </c>
      <c r="P5" s="4">
        <v>0.34399999999999997</v>
      </c>
      <c r="Q5" s="4">
        <v>0.34399999999999997</v>
      </c>
      <c r="S5" s="17">
        <f t="shared" si="3"/>
        <v>9.7000000000000003E-3</v>
      </c>
      <c r="T5" s="17">
        <f t="shared" si="4"/>
        <v>9.7000000000000003E-3</v>
      </c>
      <c r="U5" s="17">
        <f t="shared" si="5"/>
        <v>9.7000000000000003E-3</v>
      </c>
      <c r="V5" s="17">
        <f t="shared" si="6"/>
        <v>9.7000000000000003E-3</v>
      </c>
      <c r="W5" s="17">
        <f t="shared" si="7"/>
        <v>9.7000000000000003E-3</v>
      </c>
      <c r="X5" s="17">
        <f t="shared" si="8"/>
        <v>9.7000000000000003E-3</v>
      </c>
      <c r="Y5" s="17">
        <f t="shared" si="9"/>
        <v>9.7000000000000003E-3</v>
      </c>
      <c r="Z5" s="17">
        <f t="shared" si="10"/>
        <v>9.7000000000000003E-3</v>
      </c>
      <c r="AA5" s="17">
        <f t="shared" si="11"/>
        <v>9.7000000000000003E-3</v>
      </c>
      <c r="AB5" s="17">
        <f t="shared" si="12"/>
        <v>9.7000000000000003E-3</v>
      </c>
      <c r="AC5" s="17">
        <f t="shared" si="13"/>
        <v>9.7000000000000003E-3</v>
      </c>
      <c r="AD5" s="17">
        <f t="shared" si="14"/>
        <v>9.7000000000000003E-3</v>
      </c>
      <c r="AE5" s="17">
        <f t="shared" si="15"/>
        <v>9.7000000000000003E-3</v>
      </c>
      <c r="AF5" s="17">
        <f t="shared" si="16"/>
        <v>9.7000000000000003E-3</v>
      </c>
      <c r="AG5" s="17">
        <f t="shared" si="17"/>
        <v>9.7000000000000003E-3</v>
      </c>
      <c r="AH5" s="17">
        <f t="shared" si="18"/>
        <v>9.7000000000000003E-3</v>
      </c>
    </row>
    <row r="6" spans="2:34" x14ac:dyDescent="0.2">
      <c r="B6" s="4">
        <v>0.37</v>
      </c>
      <c r="C6" s="4">
        <v>0.37</v>
      </c>
      <c r="D6" s="4">
        <v>0.37</v>
      </c>
      <c r="E6" s="4">
        <v>0.37</v>
      </c>
      <c r="F6" s="4">
        <v>0.37</v>
      </c>
      <c r="G6" s="4">
        <v>0.37</v>
      </c>
      <c r="H6" s="4">
        <v>0.37</v>
      </c>
      <c r="I6" s="4">
        <v>0.37</v>
      </c>
      <c r="J6" s="4">
        <v>0.37</v>
      </c>
      <c r="K6" s="4">
        <v>0.37</v>
      </c>
      <c r="L6" s="4">
        <v>0.37</v>
      </c>
      <c r="M6" s="4">
        <v>0.37</v>
      </c>
      <c r="N6" s="4">
        <v>0.37</v>
      </c>
      <c r="O6" s="4">
        <v>0.37</v>
      </c>
      <c r="P6" s="4">
        <v>0.37</v>
      </c>
      <c r="Q6" s="4">
        <v>0.37</v>
      </c>
      <c r="S6" s="17">
        <f t="shared" si="3"/>
        <v>1.0500000000000001E-2</v>
      </c>
      <c r="T6" s="17">
        <f t="shared" si="4"/>
        <v>1.0500000000000001E-2</v>
      </c>
      <c r="U6" s="17">
        <f t="shared" si="5"/>
        <v>1.0500000000000001E-2</v>
      </c>
      <c r="V6" s="17">
        <f t="shared" si="6"/>
        <v>1.0500000000000001E-2</v>
      </c>
      <c r="W6" s="17">
        <f t="shared" si="7"/>
        <v>1.0500000000000001E-2</v>
      </c>
      <c r="X6" s="17">
        <f t="shared" si="8"/>
        <v>1.0500000000000001E-2</v>
      </c>
      <c r="Y6" s="17">
        <f t="shared" si="9"/>
        <v>1.0500000000000001E-2</v>
      </c>
      <c r="Z6" s="17">
        <f t="shared" si="10"/>
        <v>1.0500000000000001E-2</v>
      </c>
      <c r="AA6" s="17">
        <f t="shared" si="11"/>
        <v>1.0500000000000001E-2</v>
      </c>
      <c r="AB6" s="17">
        <f t="shared" si="12"/>
        <v>1.0500000000000001E-2</v>
      </c>
      <c r="AC6" s="17">
        <f t="shared" si="13"/>
        <v>1.0500000000000001E-2</v>
      </c>
      <c r="AD6" s="17">
        <f t="shared" si="14"/>
        <v>1.0500000000000001E-2</v>
      </c>
      <c r="AE6" s="17">
        <f t="shared" si="15"/>
        <v>1.0500000000000001E-2</v>
      </c>
      <c r="AF6" s="17">
        <f t="shared" si="16"/>
        <v>1.0500000000000001E-2</v>
      </c>
      <c r="AG6" s="17">
        <f t="shared" si="17"/>
        <v>1.0500000000000001E-2</v>
      </c>
      <c r="AH6" s="17">
        <f t="shared" si="18"/>
        <v>1.0500000000000001E-2</v>
      </c>
    </row>
    <row r="7" spans="2:34" x14ac:dyDescent="0.2">
      <c r="B7" s="4">
        <v>0.37</v>
      </c>
      <c r="C7" s="4">
        <v>0.37</v>
      </c>
      <c r="D7" s="4">
        <v>0.37</v>
      </c>
      <c r="E7" s="4">
        <v>0.37</v>
      </c>
      <c r="F7" s="4">
        <v>0.37</v>
      </c>
      <c r="G7" s="4">
        <v>0.37</v>
      </c>
      <c r="H7" s="4">
        <v>0.37</v>
      </c>
      <c r="I7" s="4">
        <v>0.37</v>
      </c>
      <c r="J7" s="4">
        <v>0.37</v>
      </c>
      <c r="K7" s="4">
        <v>0.37</v>
      </c>
      <c r="L7" s="4">
        <v>0.37</v>
      </c>
      <c r="M7" s="4">
        <v>0.37</v>
      </c>
      <c r="N7" s="4">
        <v>0.37</v>
      </c>
      <c r="O7" s="4">
        <v>0.37</v>
      </c>
      <c r="P7" s="4">
        <v>0.37</v>
      </c>
      <c r="Q7" s="4">
        <v>0.37</v>
      </c>
      <c r="S7" s="17">
        <f t="shared" si="3"/>
        <v>1.0500000000000001E-2</v>
      </c>
      <c r="T7" s="17">
        <f t="shared" si="4"/>
        <v>1.0500000000000001E-2</v>
      </c>
      <c r="U7" s="17">
        <f t="shared" si="5"/>
        <v>1.0500000000000001E-2</v>
      </c>
      <c r="V7" s="17">
        <f t="shared" si="6"/>
        <v>1.0500000000000001E-2</v>
      </c>
      <c r="W7" s="17">
        <f t="shared" si="7"/>
        <v>1.0500000000000001E-2</v>
      </c>
      <c r="X7" s="17">
        <f t="shared" si="8"/>
        <v>1.0500000000000001E-2</v>
      </c>
      <c r="Y7" s="17">
        <f t="shared" si="9"/>
        <v>1.0500000000000001E-2</v>
      </c>
      <c r="Z7" s="17">
        <f t="shared" si="10"/>
        <v>1.0500000000000001E-2</v>
      </c>
      <c r="AA7" s="17">
        <f t="shared" si="11"/>
        <v>1.0500000000000001E-2</v>
      </c>
      <c r="AB7" s="17">
        <f t="shared" si="12"/>
        <v>1.0500000000000001E-2</v>
      </c>
      <c r="AC7" s="17">
        <f t="shared" si="13"/>
        <v>1.0500000000000001E-2</v>
      </c>
      <c r="AD7" s="17">
        <f t="shared" si="14"/>
        <v>1.0500000000000001E-2</v>
      </c>
      <c r="AE7" s="17">
        <f t="shared" si="15"/>
        <v>1.0500000000000001E-2</v>
      </c>
      <c r="AF7" s="17">
        <f t="shared" si="16"/>
        <v>1.0500000000000001E-2</v>
      </c>
      <c r="AG7" s="17">
        <f t="shared" si="17"/>
        <v>1.0500000000000001E-2</v>
      </c>
      <c r="AH7" s="17">
        <f t="shared" si="18"/>
        <v>1.0500000000000001E-2</v>
      </c>
    </row>
    <row r="8" spans="2:34" x14ac:dyDescent="0.2">
      <c r="B8" s="4">
        <v>0.37</v>
      </c>
      <c r="C8" s="4">
        <v>0.37</v>
      </c>
      <c r="D8" s="4">
        <v>0.37</v>
      </c>
      <c r="E8" s="4">
        <v>0.37</v>
      </c>
      <c r="F8" s="4">
        <v>0.37</v>
      </c>
      <c r="G8" s="4">
        <v>0.37</v>
      </c>
      <c r="H8" s="4">
        <v>0.37</v>
      </c>
      <c r="I8" s="4">
        <v>0.37</v>
      </c>
      <c r="J8" s="4">
        <v>0.37</v>
      </c>
      <c r="K8" s="4">
        <v>0.37</v>
      </c>
      <c r="L8" s="4">
        <v>0.37</v>
      </c>
      <c r="M8" s="4">
        <v>0.37</v>
      </c>
      <c r="N8" s="4">
        <v>0.37</v>
      </c>
      <c r="O8" s="4">
        <v>0.37</v>
      </c>
      <c r="P8" s="4">
        <v>0.37</v>
      </c>
      <c r="Q8" s="4">
        <v>0.37</v>
      </c>
      <c r="S8" s="17">
        <f t="shared" si="3"/>
        <v>1.0500000000000001E-2</v>
      </c>
      <c r="T8" s="17">
        <f t="shared" si="4"/>
        <v>1.0500000000000001E-2</v>
      </c>
      <c r="U8" s="17">
        <f t="shared" si="5"/>
        <v>1.0500000000000001E-2</v>
      </c>
      <c r="V8" s="17">
        <f t="shared" si="6"/>
        <v>1.0500000000000001E-2</v>
      </c>
      <c r="W8" s="17">
        <f t="shared" si="7"/>
        <v>1.0500000000000001E-2</v>
      </c>
      <c r="X8" s="17">
        <f t="shared" si="8"/>
        <v>1.0500000000000001E-2</v>
      </c>
      <c r="Y8" s="17">
        <f t="shared" si="9"/>
        <v>1.0500000000000001E-2</v>
      </c>
      <c r="Z8" s="17">
        <f t="shared" si="10"/>
        <v>1.0500000000000001E-2</v>
      </c>
      <c r="AA8" s="17">
        <f t="shared" si="11"/>
        <v>1.0500000000000001E-2</v>
      </c>
      <c r="AB8" s="17">
        <f t="shared" si="12"/>
        <v>1.0500000000000001E-2</v>
      </c>
      <c r="AC8" s="17">
        <f t="shared" si="13"/>
        <v>1.0500000000000001E-2</v>
      </c>
      <c r="AD8" s="17">
        <f t="shared" si="14"/>
        <v>1.0500000000000001E-2</v>
      </c>
      <c r="AE8" s="17">
        <f t="shared" si="15"/>
        <v>1.0500000000000001E-2</v>
      </c>
      <c r="AF8" s="17">
        <f t="shared" si="16"/>
        <v>1.0500000000000001E-2</v>
      </c>
      <c r="AG8" s="17">
        <f t="shared" si="17"/>
        <v>1.0500000000000001E-2</v>
      </c>
      <c r="AH8" s="17">
        <f t="shared" si="18"/>
        <v>1.0500000000000001E-2</v>
      </c>
    </row>
    <row r="9" spans="2:34" x14ac:dyDescent="0.2">
      <c r="B9" s="4">
        <v>0.37</v>
      </c>
      <c r="C9" s="4">
        <v>0.37</v>
      </c>
      <c r="D9" s="4">
        <v>0.37</v>
      </c>
      <c r="E9" s="4">
        <v>0.37</v>
      </c>
      <c r="F9" s="4">
        <v>0.37</v>
      </c>
      <c r="G9" s="4">
        <v>0.37</v>
      </c>
      <c r="H9" s="4">
        <v>0.37</v>
      </c>
      <c r="I9" s="4">
        <v>0.37</v>
      </c>
      <c r="J9" s="4">
        <v>0.37</v>
      </c>
      <c r="K9" s="4">
        <v>0.37</v>
      </c>
      <c r="L9" s="4">
        <v>0.37</v>
      </c>
      <c r="M9" s="4">
        <v>0.37</v>
      </c>
      <c r="N9" s="4">
        <v>0.37</v>
      </c>
      <c r="O9" s="4">
        <v>0.37</v>
      </c>
      <c r="P9" s="4">
        <v>0.37</v>
      </c>
      <c r="Q9" s="4">
        <v>0.37</v>
      </c>
      <c r="S9" s="17">
        <f t="shared" si="3"/>
        <v>1.0500000000000001E-2</v>
      </c>
      <c r="T9" s="17">
        <f t="shared" si="4"/>
        <v>1.0500000000000001E-2</v>
      </c>
      <c r="U9" s="17">
        <f t="shared" si="5"/>
        <v>1.0500000000000001E-2</v>
      </c>
      <c r="V9" s="17">
        <f t="shared" si="6"/>
        <v>1.0500000000000001E-2</v>
      </c>
      <c r="W9" s="17">
        <f t="shared" si="7"/>
        <v>1.0500000000000001E-2</v>
      </c>
      <c r="X9" s="17">
        <f t="shared" si="8"/>
        <v>1.0500000000000001E-2</v>
      </c>
      <c r="Y9" s="17">
        <f t="shared" si="9"/>
        <v>1.0500000000000001E-2</v>
      </c>
      <c r="Z9" s="17">
        <f t="shared" si="10"/>
        <v>1.0500000000000001E-2</v>
      </c>
      <c r="AA9" s="17">
        <f t="shared" si="11"/>
        <v>1.0500000000000001E-2</v>
      </c>
      <c r="AB9" s="17">
        <f t="shared" si="12"/>
        <v>1.0500000000000001E-2</v>
      </c>
      <c r="AC9" s="17">
        <f t="shared" si="13"/>
        <v>1.0500000000000001E-2</v>
      </c>
      <c r="AD9" s="17">
        <f t="shared" si="14"/>
        <v>1.0500000000000001E-2</v>
      </c>
      <c r="AE9" s="17">
        <f t="shared" si="15"/>
        <v>1.0500000000000001E-2</v>
      </c>
      <c r="AF9" s="17">
        <f t="shared" si="16"/>
        <v>1.0500000000000001E-2</v>
      </c>
      <c r="AG9" s="17">
        <f t="shared" si="17"/>
        <v>1.0500000000000001E-2</v>
      </c>
      <c r="AH9" s="17">
        <f t="shared" si="18"/>
        <v>1.0500000000000001E-2</v>
      </c>
    </row>
    <row r="10" spans="2:34" x14ac:dyDescent="0.2">
      <c r="B10" s="4">
        <v>0.37</v>
      </c>
      <c r="C10" s="4">
        <v>0.37</v>
      </c>
      <c r="D10" s="4">
        <v>0.37</v>
      </c>
      <c r="E10" s="4">
        <v>0.37</v>
      </c>
      <c r="F10" s="4">
        <v>0.37</v>
      </c>
      <c r="G10" s="4">
        <v>0.37</v>
      </c>
      <c r="H10" s="4">
        <v>0.37</v>
      </c>
      <c r="I10" s="4">
        <v>0.37</v>
      </c>
      <c r="J10" s="4">
        <v>0.37</v>
      </c>
      <c r="K10" s="4">
        <v>0.37</v>
      </c>
      <c r="L10" s="4">
        <v>0.37</v>
      </c>
      <c r="M10" s="4">
        <v>0.37</v>
      </c>
      <c r="N10" s="4">
        <v>0.37</v>
      </c>
      <c r="O10" s="4">
        <v>0.37</v>
      </c>
      <c r="P10" s="4">
        <v>0.37</v>
      </c>
      <c r="Q10" s="4">
        <v>0.37</v>
      </c>
      <c r="S10" s="17">
        <f t="shared" si="3"/>
        <v>1.0500000000000001E-2</v>
      </c>
      <c r="T10" s="17">
        <f t="shared" si="4"/>
        <v>1.0500000000000001E-2</v>
      </c>
      <c r="U10" s="17">
        <f t="shared" si="5"/>
        <v>1.0500000000000001E-2</v>
      </c>
      <c r="V10" s="17">
        <f t="shared" si="6"/>
        <v>1.0500000000000001E-2</v>
      </c>
      <c r="W10" s="17">
        <f t="shared" si="7"/>
        <v>1.0500000000000001E-2</v>
      </c>
      <c r="X10" s="17">
        <f t="shared" si="8"/>
        <v>1.0500000000000001E-2</v>
      </c>
      <c r="Y10" s="17">
        <f t="shared" si="9"/>
        <v>1.0500000000000001E-2</v>
      </c>
      <c r="Z10" s="17">
        <f t="shared" si="10"/>
        <v>1.0500000000000001E-2</v>
      </c>
      <c r="AA10" s="17">
        <f t="shared" si="11"/>
        <v>1.0500000000000001E-2</v>
      </c>
      <c r="AB10" s="17">
        <f t="shared" si="12"/>
        <v>1.0500000000000001E-2</v>
      </c>
      <c r="AC10" s="17">
        <f t="shared" si="13"/>
        <v>1.0500000000000001E-2</v>
      </c>
      <c r="AD10" s="17">
        <f t="shared" si="14"/>
        <v>1.0500000000000001E-2</v>
      </c>
      <c r="AE10" s="17">
        <f t="shared" si="15"/>
        <v>1.0500000000000001E-2</v>
      </c>
      <c r="AF10" s="17">
        <f t="shared" si="16"/>
        <v>1.0500000000000001E-2</v>
      </c>
      <c r="AG10" s="17">
        <f t="shared" si="17"/>
        <v>1.0500000000000001E-2</v>
      </c>
      <c r="AH10" s="17">
        <f t="shared" si="18"/>
        <v>1.0500000000000001E-2</v>
      </c>
    </row>
    <row r="11" spans="2:34" x14ac:dyDescent="0.2">
      <c r="B11" s="4">
        <v>0.37</v>
      </c>
      <c r="C11" s="4">
        <v>0.37</v>
      </c>
      <c r="D11" s="4">
        <v>0.37</v>
      </c>
      <c r="E11" s="4">
        <v>0.37</v>
      </c>
      <c r="F11" s="4">
        <v>0.37</v>
      </c>
      <c r="G11" s="4">
        <v>0.37</v>
      </c>
      <c r="H11" s="4">
        <v>0.37</v>
      </c>
      <c r="I11" s="4">
        <v>0.37</v>
      </c>
      <c r="J11" s="4">
        <v>0.37</v>
      </c>
      <c r="K11" s="4">
        <v>0.37</v>
      </c>
      <c r="L11" s="4">
        <v>0.37</v>
      </c>
      <c r="M11" s="4">
        <v>0.37</v>
      </c>
      <c r="N11" s="4">
        <v>0.37</v>
      </c>
      <c r="O11" s="4">
        <v>0.37</v>
      </c>
      <c r="P11" s="4">
        <v>0.37</v>
      </c>
      <c r="Q11" s="4">
        <v>0.37</v>
      </c>
      <c r="S11" s="17">
        <f t="shared" si="3"/>
        <v>1.0500000000000001E-2</v>
      </c>
      <c r="T11" s="17">
        <f t="shared" si="4"/>
        <v>1.0500000000000001E-2</v>
      </c>
      <c r="U11" s="17">
        <f t="shared" si="5"/>
        <v>1.0500000000000001E-2</v>
      </c>
      <c r="V11" s="17">
        <f t="shared" si="6"/>
        <v>1.0500000000000001E-2</v>
      </c>
      <c r="W11" s="17">
        <f t="shared" si="7"/>
        <v>1.0500000000000001E-2</v>
      </c>
      <c r="X11" s="17">
        <f t="shared" si="8"/>
        <v>1.0500000000000001E-2</v>
      </c>
      <c r="Y11" s="17">
        <f t="shared" si="9"/>
        <v>1.0500000000000001E-2</v>
      </c>
      <c r="Z11" s="17">
        <f t="shared" si="10"/>
        <v>1.0500000000000001E-2</v>
      </c>
      <c r="AA11" s="17">
        <f t="shared" si="11"/>
        <v>1.0500000000000001E-2</v>
      </c>
      <c r="AB11" s="17">
        <f t="shared" si="12"/>
        <v>1.0500000000000001E-2</v>
      </c>
      <c r="AC11" s="17">
        <f t="shared" si="13"/>
        <v>1.0500000000000001E-2</v>
      </c>
      <c r="AD11" s="17">
        <f t="shared" si="14"/>
        <v>1.0500000000000001E-2</v>
      </c>
      <c r="AE11" s="17">
        <f t="shared" si="15"/>
        <v>1.0500000000000001E-2</v>
      </c>
      <c r="AF11" s="17">
        <f t="shared" si="16"/>
        <v>1.0500000000000001E-2</v>
      </c>
      <c r="AG11" s="17">
        <f t="shared" si="17"/>
        <v>1.0500000000000001E-2</v>
      </c>
      <c r="AH11" s="17">
        <f t="shared" si="18"/>
        <v>1.0500000000000001E-2</v>
      </c>
    </row>
    <row r="12" spans="2:34" x14ac:dyDescent="0.2">
      <c r="B12" s="4">
        <v>0.37</v>
      </c>
      <c r="C12" s="4">
        <v>0.37</v>
      </c>
      <c r="D12" s="4">
        <v>0.37</v>
      </c>
      <c r="E12" s="4">
        <v>0.37</v>
      </c>
      <c r="F12" s="4">
        <v>0.37</v>
      </c>
      <c r="G12" s="4">
        <v>0.37</v>
      </c>
      <c r="H12" s="4">
        <v>0.37</v>
      </c>
      <c r="I12" s="4">
        <v>0.37</v>
      </c>
      <c r="J12" s="4">
        <v>0.37</v>
      </c>
      <c r="K12" s="4">
        <v>0.37</v>
      </c>
      <c r="L12" s="4">
        <v>0.37</v>
      </c>
      <c r="M12" s="4">
        <v>0.37</v>
      </c>
      <c r="N12" s="4">
        <v>0.37</v>
      </c>
      <c r="O12" s="4">
        <v>0.37</v>
      </c>
      <c r="P12" s="4">
        <v>0.37</v>
      </c>
      <c r="Q12" s="4">
        <v>0.37</v>
      </c>
      <c r="S12" s="17">
        <f t="shared" si="3"/>
        <v>1.0500000000000001E-2</v>
      </c>
      <c r="T12" s="17">
        <f t="shared" si="4"/>
        <v>1.0500000000000001E-2</v>
      </c>
      <c r="U12" s="17">
        <f t="shared" si="5"/>
        <v>1.0500000000000001E-2</v>
      </c>
      <c r="V12" s="17">
        <f t="shared" si="6"/>
        <v>1.0500000000000001E-2</v>
      </c>
      <c r="W12" s="17">
        <f t="shared" si="7"/>
        <v>1.0500000000000001E-2</v>
      </c>
      <c r="X12" s="17">
        <f t="shared" si="8"/>
        <v>1.0500000000000001E-2</v>
      </c>
      <c r="Y12" s="17">
        <f t="shared" si="9"/>
        <v>1.0500000000000001E-2</v>
      </c>
      <c r="Z12" s="17">
        <f t="shared" si="10"/>
        <v>1.0500000000000001E-2</v>
      </c>
      <c r="AA12" s="17">
        <f t="shared" si="11"/>
        <v>1.0500000000000001E-2</v>
      </c>
      <c r="AB12" s="17">
        <f t="shared" si="12"/>
        <v>1.0500000000000001E-2</v>
      </c>
      <c r="AC12" s="17">
        <f t="shared" si="13"/>
        <v>1.0500000000000001E-2</v>
      </c>
      <c r="AD12" s="17">
        <f t="shared" si="14"/>
        <v>1.0500000000000001E-2</v>
      </c>
      <c r="AE12" s="17">
        <f t="shared" si="15"/>
        <v>1.0500000000000001E-2</v>
      </c>
      <c r="AF12" s="17">
        <f t="shared" si="16"/>
        <v>1.0500000000000001E-2</v>
      </c>
      <c r="AG12" s="17">
        <f t="shared" si="17"/>
        <v>1.0500000000000001E-2</v>
      </c>
      <c r="AH12" s="17">
        <f t="shared" si="18"/>
        <v>1.0500000000000001E-2</v>
      </c>
    </row>
    <row r="13" spans="2:34" x14ac:dyDescent="0.2">
      <c r="B13" s="4">
        <v>0.37</v>
      </c>
      <c r="C13" s="4">
        <v>0.37</v>
      </c>
      <c r="D13" s="4">
        <v>0.37</v>
      </c>
      <c r="E13" s="4">
        <v>0.37</v>
      </c>
      <c r="F13" s="4">
        <v>0.37</v>
      </c>
      <c r="G13" s="4">
        <v>0.37</v>
      </c>
      <c r="H13" s="4">
        <v>0.37</v>
      </c>
      <c r="I13" s="4">
        <v>0.37</v>
      </c>
      <c r="J13" s="4">
        <v>0.37</v>
      </c>
      <c r="K13" s="4">
        <v>0.37</v>
      </c>
      <c r="L13" s="4">
        <v>0.37</v>
      </c>
      <c r="M13" s="4">
        <v>0.37</v>
      </c>
      <c r="N13" s="4">
        <v>0.37</v>
      </c>
      <c r="O13" s="4">
        <v>0.37</v>
      </c>
      <c r="P13" s="4">
        <v>0.37</v>
      </c>
      <c r="Q13" s="4">
        <v>0.37</v>
      </c>
      <c r="S13" s="17">
        <f t="shared" si="3"/>
        <v>1.0500000000000001E-2</v>
      </c>
      <c r="T13" s="17">
        <f t="shared" si="4"/>
        <v>1.0500000000000001E-2</v>
      </c>
      <c r="U13" s="17">
        <f t="shared" si="5"/>
        <v>1.0500000000000001E-2</v>
      </c>
      <c r="V13" s="17">
        <f t="shared" si="6"/>
        <v>1.0500000000000001E-2</v>
      </c>
      <c r="W13" s="17">
        <f t="shared" si="7"/>
        <v>1.0500000000000001E-2</v>
      </c>
      <c r="X13" s="17">
        <f t="shared" si="8"/>
        <v>1.0500000000000001E-2</v>
      </c>
      <c r="Y13" s="17">
        <f t="shared" si="9"/>
        <v>1.0500000000000001E-2</v>
      </c>
      <c r="Z13" s="17">
        <f t="shared" si="10"/>
        <v>1.0500000000000001E-2</v>
      </c>
      <c r="AA13" s="17">
        <f t="shared" si="11"/>
        <v>1.0500000000000001E-2</v>
      </c>
      <c r="AB13" s="17">
        <f t="shared" si="12"/>
        <v>1.0500000000000001E-2</v>
      </c>
      <c r="AC13" s="17">
        <f t="shared" si="13"/>
        <v>1.0500000000000001E-2</v>
      </c>
      <c r="AD13" s="17">
        <f t="shared" si="14"/>
        <v>1.0500000000000001E-2</v>
      </c>
      <c r="AE13" s="17">
        <f t="shared" si="15"/>
        <v>1.0500000000000001E-2</v>
      </c>
      <c r="AF13" s="17">
        <f t="shared" si="16"/>
        <v>1.0500000000000001E-2</v>
      </c>
      <c r="AG13" s="17">
        <f t="shared" si="17"/>
        <v>1.0500000000000001E-2</v>
      </c>
      <c r="AH13" s="17">
        <f t="shared" si="18"/>
        <v>1.0500000000000001E-2</v>
      </c>
    </row>
    <row r="14" spans="2:34" x14ac:dyDescent="0.2">
      <c r="B14" s="4">
        <v>0.34399999999999997</v>
      </c>
      <c r="C14" s="4">
        <v>0.37</v>
      </c>
      <c r="D14" s="4">
        <v>0.37</v>
      </c>
      <c r="E14" s="4">
        <v>0.37</v>
      </c>
      <c r="F14" s="4">
        <v>0.37</v>
      </c>
      <c r="G14" s="4">
        <v>0.37</v>
      </c>
      <c r="H14" s="4">
        <v>0.37</v>
      </c>
      <c r="I14" s="4">
        <v>0.37</v>
      </c>
      <c r="J14" s="4">
        <v>0.37</v>
      </c>
      <c r="K14" s="4">
        <v>0.37</v>
      </c>
      <c r="L14" s="4">
        <v>0.37</v>
      </c>
      <c r="M14" s="4">
        <v>0.37</v>
      </c>
      <c r="N14" s="4">
        <v>0.37</v>
      </c>
      <c r="O14" s="4">
        <v>0.37</v>
      </c>
      <c r="P14" s="4">
        <v>0.37</v>
      </c>
      <c r="Q14" s="4">
        <v>0.37</v>
      </c>
      <c r="S14" s="17">
        <f t="shared" si="3"/>
        <v>9.7000000000000003E-3</v>
      </c>
      <c r="T14" s="17">
        <f t="shared" si="4"/>
        <v>1.0500000000000001E-2</v>
      </c>
      <c r="U14" s="17">
        <f t="shared" si="5"/>
        <v>1.0500000000000001E-2</v>
      </c>
      <c r="V14" s="17">
        <f t="shared" si="6"/>
        <v>1.0500000000000001E-2</v>
      </c>
      <c r="W14" s="17">
        <f t="shared" si="7"/>
        <v>1.0500000000000001E-2</v>
      </c>
      <c r="X14" s="17">
        <f t="shared" si="8"/>
        <v>1.0500000000000001E-2</v>
      </c>
      <c r="Y14" s="17">
        <f t="shared" si="9"/>
        <v>1.0500000000000001E-2</v>
      </c>
      <c r="Z14" s="17">
        <f t="shared" si="10"/>
        <v>1.0500000000000001E-2</v>
      </c>
      <c r="AA14" s="17">
        <f t="shared" si="11"/>
        <v>1.0500000000000001E-2</v>
      </c>
      <c r="AB14" s="17">
        <f t="shared" si="12"/>
        <v>1.0500000000000001E-2</v>
      </c>
      <c r="AC14" s="17">
        <f t="shared" si="13"/>
        <v>1.0500000000000001E-2</v>
      </c>
      <c r="AD14" s="17">
        <f t="shared" si="14"/>
        <v>1.0500000000000001E-2</v>
      </c>
      <c r="AE14" s="17">
        <f t="shared" si="15"/>
        <v>1.0500000000000001E-2</v>
      </c>
      <c r="AF14" s="17">
        <f t="shared" si="16"/>
        <v>1.0500000000000001E-2</v>
      </c>
      <c r="AG14" s="17">
        <f t="shared" si="17"/>
        <v>1.0500000000000001E-2</v>
      </c>
      <c r="AH14" s="17">
        <f t="shared" si="18"/>
        <v>1.0500000000000001E-2</v>
      </c>
    </row>
    <row r="15" spans="2:34" x14ac:dyDescent="0.2">
      <c r="B15" s="4">
        <v>0.28399999999999997</v>
      </c>
      <c r="C15" s="4">
        <v>0.37</v>
      </c>
      <c r="D15" s="4">
        <v>0.37</v>
      </c>
      <c r="E15" s="4">
        <v>0.37</v>
      </c>
      <c r="F15" s="4">
        <v>0.37</v>
      </c>
      <c r="G15" s="4">
        <v>0.37</v>
      </c>
      <c r="H15" s="4">
        <v>0.37</v>
      </c>
      <c r="I15" s="4">
        <v>0.37</v>
      </c>
      <c r="J15" s="4">
        <v>0.37</v>
      </c>
      <c r="K15" s="4">
        <v>0.37</v>
      </c>
      <c r="L15" s="4">
        <v>0.37</v>
      </c>
      <c r="M15" s="4">
        <v>0.37</v>
      </c>
      <c r="N15" s="4">
        <v>0.37</v>
      </c>
      <c r="O15" s="4">
        <v>0.37</v>
      </c>
      <c r="P15" s="4">
        <v>0.37</v>
      </c>
      <c r="Q15" s="4">
        <v>0.37</v>
      </c>
      <c r="S15" s="17">
        <f t="shared" si="3"/>
        <v>8.0000000000000002E-3</v>
      </c>
      <c r="T15" s="17">
        <f t="shared" si="4"/>
        <v>1.0500000000000001E-2</v>
      </c>
      <c r="U15" s="17">
        <f t="shared" si="5"/>
        <v>1.0500000000000001E-2</v>
      </c>
      <c r="V15" s="17">
        <f t="shared" si="6"/>
        <v>1.0500000000000001E-2</v>
      </c>
      <c r="W15" s="17">
        <f t="shared" si="7"/>
        <v>1.0500000000000001E-2</v>
      </c>
      <c r="X15" s="17">
        <f t="shared" si="8"/>
        <v>1.0500000000000001E-2</v>
      </c>
      <c r="Y15" s="17">
        <f t="shared" si="9"/>
        <v>1.0500000000000001E-2</v>
      </c>
      <c r="Z15" s="17">
        <f t="shared" si="10"/>
        <v>1.0500000000000001E-2</v>
      </c>
      <c r="AA15" s="17">
        <f t="shared" si="11"/>
        <v>1.0500000000000001E-2</v>
      </c>
      <c r="AB15" s="17">
        <f t="shared" si="12"/>
        <v>1.0500000000000001E-2</v>
      </c>
      <c r="AC15" s="17">
        <f t="shared" si="13"/>
        <v>1.0500000000000001E-2</v>
      </c>
      <c r="AD15" s="17">
        <f t="shared" si="14"/>
        <v>1.0500000000000001E-2</v>
      </c>
      <c r="AE15" s="17">
        <f t="shared" si="15"/>
        <v>1.0500000000000001E-2</v>
      </c>
      <c r="AF15" s="17">
        <f t="shared" si="16"/>
        <v>1.0500000000000001E-2</v>
      </c>
      <c r="AG15" s="17">
        <f t="shared" si="17"/>
        <v>1.0500000000000001E-2</v>
      </c>
      <c r="AH15" s="17">
        <f t="shared" si="18"/>
        <v>1.0500000000000001E-2</v>
      </c>
    </row>
    <row r="16" spans="2:34" x14ac:dyDescent="0.2">
      <c r="B16" s="4"/>
      <c r="C16" s="4">
        <v>0.37</v>
      </c>
      <c r="D16" s="4">
        <v>0.37</v>
      </c>
      <c r="E16" s="4">
        <v>0.37</v>
      </c>
      <c r="F16" s="4">
        <v>0.37</v>
      </c>
      <c r="G16" s="4">
        <v>0.37</v>
      </c>
      <c r="H16" s="4">
        <v>0.37</v>
      </c>
      <c r="I16" s="4">
        <v>0.37</v>
      </c>
      <c r="J16" s="4">
        <v>0.37</v>
      </c>
      <c r="K16" s="4">
        <v>0.37</v>
      </c>
      <c r="L16" s="4">
        <v>0.37</v>
      </c>
      <c r="M16" s="4">
        <v>0.37</v>
      </c>
      <c r="N16" s="4">
        <v>0.37</v>
      </c>
      <c r="O16" s="4">
        <v>0.37</v>
      </c>
      <c r="P16" s="4">
        <v>0.37</v>
      </c>
      <c r="Q16" s="4">
        <v>0.37</v>
      </c>
      <c r="S16" s="17"/>
      <c r="T16" s="17">
        <f t="shared" si="4"/>
        <v>1.0500000000000001E-2</v>
      </c>
      <c r="U16" s="17">
        <f t="shared" si="5"/>
        <v>1.0500000000000001E-2</v>
      </c>
      <c r="V16" s="17">
        <f t="shared" si="6"/>
        <v>1.0500000000000001E-2</v>
      </c>
      <c r="W16" s="17">
        <f t="shared" si="7"/>
        <v>1.0500000000000001E-2</v>
      </c>
      <c r="X16" s="17">
        <f t="shared" si="8"/>
        <v>1.0500000000000001E-2</v>
      </c>
      <c r="Y16" s="17">
        <f t="shared" si="9"/>
        <v>1.0500000000000001E-2</v>
      </c>
      <c r="Z16" s="17">
        <f t="shared" si="10"/>
        <v>1.0500000000000001E-2</v>
      </c>
      <c r="AA16" s="17">
        <f t="shared" si="11"/>
        <v>1.0500000000000001E-2</v>
      </c>
      <c r="AB16" s="17">
        <f t="shared" si="12"/>
        <v>1.0500000000000001E-2</v>
      </c>
      <c r="AC16" s="17">
        <f t="shared" si="13"/>
        <v>1.0500000000000001E-2</v>
      </c>
      <c r="AD16" s="17">
        <f t="shared" si="14"/>
        <v>1.0500000000000001E-2</v>
      </c>
      <c r="AE16" s="17">
        <f t="shared" si="15"/>
        <v>1.0500000000000001E-2</v>
      </c>
      <c r="AF16" s="17">
        <f t="shared" si="16"/>
        <v>1.0500000000000001E-2</v>
      </c>
      <c r="AG16" s="17">
        <f t="shared" si="17"/>
        <v>1.0500000000000001E-2</v>
      </c>
      <c r="AH16" s="17">
        <f t="shared" si="18"/>
        <v>1.0500000000000001E-2</v>
      </c>
    </row>
    <row r="17" spans="2:34" x14ac:dyDescent="0.2">
      <c r="B17" s="4"/>
      <c r="C17" s="4">
        <v>0.37</v>
      </c>
      <c r="D17" s="4">
        <v>0.37</v>
      </c>
      <c r="E17" s="4">
        <v>0.37</v>
      </c>
      <c r="F17" s="4">
        <v>0.37</v>
      </c>
      <c r="G17" s="4">
        <v>0.37</v>
      </c>
      <c r="H17" s="4">
        <v>0.37</v>
      </c>
      <c r="I17" s="4">
        <v>0.37</v>
      </c>
      <c r="J17" s="4">
        <v>0.37</v>
      </c>
      <c r="K17" s="4">
        <v>0.37</v>
      </c>
      <c r="L17" s="4">
        <v>0.37</v>
      </c>
      <c r="M17" s="4">
        <v>0.37</v>
      </c>
      <c r="N17" s="4">
        <v>0.37</v>
      </c>
      <c r="O17" s="4">
        <v>0.37</v>
      </c>
      <c r="P17" s="4">
        <v>0.37</v>
      </c>
      <c r="Q17" s="4">
        <v>0.37</v>
      </c>
      <c r="S17" s="17"/>
      <c r="T17" s="17">
        <f t="shared" si="4"/>
        <v>1.0500000000000001E-2</v>
      </c>
      <c r="U17" s="17">
        <f t="shared" si="5"/>
        <v>1.0500000000000001E-2</v>
      </c>
      <c r="V17" s="17">
        <f t="shared" si="6"/>
        <v>1.0500000000000001E-2</v>
      </c>
      <c r="W17" s="17">
        <f t="shared" si="7"/>
        <v>1.0500000000000001E-2</v>
      </c>
      <c r="X17" s="17">
        <f t="shared" si="8"/>
        <v>1.0500000000000001E-2</v>
      </c>
      <c r="Y17" s="17">
        <f t="shared" si="9"/>
        <v>1.0500000000000001E-2</v>
      </c>
      <c r="Z17" s="17">
        <f t="shared" si="10"/>
        <v>1.0500000000000001E-2</v>
      </c>
      <c r="AA17" s="17">
        <f t="shared" si="11"/>
        <v>1.0500000000000001E-2</v>
      </c>
      <c r="AB17" s="17">
        <f t="shared" si="12"/>
        <v>1.0500000000000001E-2</v>
      </c>
      <c r="AC17" s="17">
        <f t="shared" si="13"/>
        <v>1.0500000000000001E-2</v>
      </c>
      <c r="AD17" s="17">
        <f t="shared" si="14"/>
        <v>1.0500000000000001E-2</v>
      </c>
      <c r="AE17" s="17">
        <f t="shared" si="15"/>
        <v>1.0500000000000001E-2</v>
      </c>
      <c r="AF17" s="17">
        <f t="shared" si="16"/>
        <v>1.0500000000000001E-2</v>
      </c>
      <c r="AG17" s="17">
        <f t="shared" si="17"/>
        <v>1.0500000000000001E-2</v>
      </c>
      <c r="AH17" s="17">
        <f t="shared" si="18"/>
        <v>1.0500000000000001E-2</v>
      </c>
    </row>
    <row r="18" spans="2:34" x14ac:dyDescent="0.2">
      <c r="B18" s="4"/>
      <c r="C18" s="4">
        <v>0.37</v>
      </c>
      <c r="D18" s="4">
        <v>0.37</v>
      </c>
      <c r="E18" s="4">
        <v>0.37</v>
      </c>
      <c r="F18" s="4">
        <v>0.37</v>
      </c>
      <c r="G18" s="4">
        <v>0.37</v>
      </c>
      <c r="H18" s="4">
        <v>0.37</v>
      </c>
      <c r="I18" s="4">
        <v>0.37</v>
      </c>
      <c r="J18" s="4">
        <v>0.37</v>
      </c>
      <c r="K18" s="4">
        <v>0.37</v>
      </c>
      <c r="L18" s="4">
        <v>0.37</v>
      </c>
      <c r="M18" s="4">
        <v>0.37</v>
      </c>
      <c r="N18" s="4">
        <v>0.37</v>
      </c>
      <c r="O18" s="4">
        <v>0.37</v>
      </c>
      <c r="P18" s="4">
        <v>0.37</v>
      </c>
      <c r="Q18" s="4">
        <v>0.37</v>
      </c>
      <c r="S18" s="17"/>
      <c r="T18" s="17">
        <f t="shared" si="4"/>
        <v>1.0500000000000001E-2</v>
      </c>
      <c r="U18" s="17">
        <f t="shared" si="5"/>
        <v>1.0500000000000001E-2</v>
      </c>
      <c r="V18" s="17">
        <f t="shared" si="6"/>
        <v>1.0500000000000001E-2</v>
      </c>
      <c r="W18" s="17">
        <f t="shared" si="7"/>
        <v>1.0500000000000001E-2</v>
      </c>
      <c r="X18" s="17">
        <f t="shared" si="8"/>
        <v>1.0500000000000001E-2</v>
      </c>
      <c r="Y18" s="17">
        <f t="shared" si="9"/>
        <v>1.0500000000000001E-2</v>
      </c>
      <c r="Z18" s="17">
        <f t="shared" si="10"/>
        <v>1.0500000000000001E-2</v>
      </c>
      <c r="AA18" s="17">
        <f t="shared" si="11"/>
        <v>1.0500000000000001E-2</v>
      </c>
      <c r="AB18" s="17">
        <f t="shared" si="12"/>
        <v>1.0500000000000001E-2</v>
      </c>
      <c r="AC18" s="17">
        <f t="shared" si="13"/>
        <v>1.0500000000000001E-2</v>
      </c>
      <c r="AD18" s="17">
        <f t="shared" si="14"/>
        <v>1.0500000000000001E-2</v>
      </c>
      <c r="AE18" s="17">
        <f t="shared" si="15"/>
        <v>1.0500000000000001E-2</v>
      </c>
      <c r="AF18" s="17">
        <f t="shared" si="16"/>
        <v>1.0500000000000001E-2</v>
      </c>
      <c r="AG18" s="17">
        <f t="shared" si="17"/>
        <v>1.0500000000000001E-2</v>
      </c>
      <c r="AH18" s="17">
        <f t="shared" si="18"/>
        <v>1.0500000000000001E-2</v>
      </c>
    </row>
    <row r="19" spans="2:34" x14ac:dyDescent="0.2">
      <c r="B19" s="4"/>
      <c r="C19" s="4">
        <v>0.37</v>
      </c>
      <c r="D19" s="4">
        <v>0.37</v>
      </c>
      <c r="E19" s="4">
        <v>0.37</v>
      </c>
      <c r="F19" s="4">
        <v>0.37</v>
      </c>
      <c r="G19" s="4">
        <v>0.37</v>
      </c>
      <c r="H19" s="4">
        <v>0.37</v>
      </c>
      <c r="I19" s="4">
        <v>0.37</v>
      </c>
      <c r="J19" s="4">
        <v>0.37</v>
      </c>
      <c r="K19" s="4">
        <v>0.37</v>
      </c>
      <c r="L19" s="4">
        <v>0.37</v>
      </c>
      <c r="M19" s="4">
        <v>0.37</v>
      </c>
      <c r="N19" s="4">
        <v>0.37</v>
      </c>
      <c r="O19" s="4">
        <v>0.37</v>
      </c>
      <c r="P19" s="4">
        <v>0.37</v>
      </c>
      <c r="Q19" s="4">
        <v>0.37</v>
      </c>
      <c r="S19" s="17"/>
      <c r="T19" s="17">
        <f t="shared" si="4"/>
        <v>1.0500000000000001E-2</v>
      </c>
      <c r="U19" s="17">
        <f t="shared" si="5"/>
        <v>1.0500000000000001E-2</v>
      </c>
      <c r="V19" s="17">
        <f t="shared" si="6"/>
        <v>1.0500000000000001E-2</v>
      </c>
      <c r="W19" s="17">
        <f t="shared" si="7"/>
        <v>1.0500000000000001E-2</v>
      </c>
      <c r="X19" s="17">
        <f t="shared" si="8"/>
        <v>1.0500000000000001E-2</v>
      </c>
      <c r="Y19" s="17">
        <f t="shared" si="9"/>
        <v>1.0500000000000001E-2</v>
      </c>
      <c r="Z19" s="17">
        <f t="shared" si="10"/>
        <v>1.0500000000000001E-2</v>
      </c>
      <c r="AA19" s="17">
        <f t="shared" si="11"/>
        <v>1.0500000000000001E-2</v>
      </c>
      <c r="AB19" s="17">
        <f t="shared" si="12"/>
        <v>1.0500000000000001E-2</v>
      </c>
      <c r="AC19" s="17">
        <f t="shared" si="13"/>
        <v>1.0500000000000001E-2</v>
      </c>
      <c r="AD19" s="17">
        <f t="shared" si="14"/>
        <v>1.0500000000000001E-2</v>
      </c>
      <c r="AE19" s="17">
        <f t="shared" si="15"/>
        <v>1.0500000000000001E-2</v>
      </c>
      <c r="AF19" s="17">
        <f t="shared" si="16"/>
        <v>1.0500000000000001E-2</v>
      </c>
      <c r="AG19" s="17">
        <f t="shared" si="17"/>
        <v>1.0500000000000001E-2</v>
      </c>
      <c r="AH19" s="17">
        <f t="shared" si="18"/>
        <v>1.0500000000000001E-2</v>
      </c>
    </row>
    <row r="20" spans="2:34" x14ac:dyDescent="0.2">
      <c r="B20" s="4"/>
      <c r="C20" s="4">
        <v>0.34399999999999997</v>
      </c>
      <c r="D20" s="4">
        <v>0.37</v>
      </c>
      <c r="E20" s="4">
        <v>0.37</v>
      </c>
      <c r="F20" s="4">
        <v>0.37</v>
      </c>
      <c r="G20" s="4">
        <v>0.37</v>
      </c>
      <c r="H20" s="4">
        <v>0.34399999999999997</v>
      </c>
      <c r="I20" s="4">
        <v>0.34399999999999997</v>
      </c>
      <c r="J20" s="4">
        <v>0.34399999999999997</v>
      </c>
      <c r="K20" s="4">
        <v>0.34399999999999997</v>
      </c>
      <c r="L20" s="4">
        <v>0.37</v>
      </c>
      <c r="M20" s="4">
        <v>0.37</v>
      </c>
      <c r="N20" s="4">
        <v>0.37</v>
      </c>
      <c r="O20" s="4">
        <v>0.37</v>
      </c>
      <c r="P20" s="4">
        <v>0.37</v>
      </c>
      <c r="Q20" s="4">
        <v>0.37</v>
      </c>
      <c r="S20" s="17"/>
      <c r="T20" s="17">
        <f t="shared" si="4"/>
        <v>9.7000000000000003E-3</v>
      </c>
      <c r="U20" s="17">
        <f t="shared" si="5"/>
        <v>1.0500000000000001E-2</v>
      </c>
      <c r="V20" s="17">
        <f t="shared" si="6"/>
        <v>1.0500000000000001E-2</v>
      </c>
      <c r="W20" s="17">
        <f t="shared" si="7"/>
        <v>1.0500000000000001E-2</v>
      </c>
      <c r="X20" s="17">
        <f t="shared" si="8"/>
        <v>1.0500000000000001E-2</v>
      </c>
      <c r="Y20" s="17">
        <f t="shared" si="9"/>
        <v>9.7000000000000003E-3</v>
      </c>
      <c r="Z20" s="17">
        <f t="shared" si="10"/>
        <v>9.7000000000000003E-3</v>
      </c>
      <c r="AA20" s="17">
        <f t="shared" si="11"/>
        <v>9.7000000000000003E-3</v>
      </c>
      <c r="AB20" s="17">
        <f t="shared" si="12"/>
        <v>9.7000000000000003E-3</v>
      </c>
      <c r="AC20" s="17">
        <f t="shared" si="13"/>
        <v>1.0500000000000001E-2</v>
      </c>
      <c r="AD20" s="17">
        <f t="shared" si="14"/>
        <v>1.0500000000000001E-2</v>
      </c>
      <c r="AE20" s="17">
        <f t="shared" si="15"/>
        <v>1.0500000000000001E-2</v>
      </c>
      <c r="AF20" s="17">
        <f t="shared" si="16"/>
        <v>1.0500000000000001E-2</v>
      </c>
      <c r="AG20" s="17">
        <f t="shared" si="17"/>
        <v>1.0500000000000001E-2</v>
      </c>
      <c r="AH20" s="17">
        <f t="shared" si="18"/>
        <v>1.0500000000000001E-2</v>
      </c>
    </row>
    <row r="21" spans="2:34" x14ac:dyDescent="0.2">
      <c r="B21" s="4"/>
      <c r="C21" s="4">
        <v>0.28399999999999997</v>
      </c>
      <c r="D21" s="4">
        <v>0.37</v>
      </c>
      <c r="E21" s="4">
        <v>0.37</v>
      </c>
      <c r="F21" s="4">
        <v>0.37</v>
      </c>
      <c r="G21" s="4">
        <v>0.37</v>
      </c>
      <c r="H21" s="4">
        <v>0.28399999999999997</v>
      </c>
      <c r="I21" s="4">
        <v>0.28399999999999997</v>
      </c>
      <c r="J21" s="4">
        <v>0.28399999999999997</v>
      </c>
      <c r="K21" s="4">
        <v>0.28399999999999997</v>
      </c>
      <c r="L21" s="4">
        <v>0.37</v>
      </c>
      <c r="M21" s="4">
        <v>0.37</v>
      </c>
      <c r="N21" s="4">
        <v>0.37</v>
      </c>
      <c r="O21" s="4">
        <v>0.37</v>
      </c>
      <c r="P21" s="4">
        <v>0.37</v>
      </c>
      <c r="Q21" s="4">
        <v>0.37</v>
      </c>
      <c r="S21" s="17"/>
      <c r="T21" s="17">
        <f t="shared" si="4"/>
        <v>8.0000000000000002E-3</v>
      </c>
      <c r="U21" s="17">
        <f t="shared" si="5"/>
        <v>1.0500000000000001E-2</v>
      </c>
      <c r="V21" s="17">
        <f t="shared" si="6"/>
        <v>1.0500000000000001E-2</v>
      </c>
      <c r="W21" s="17">
        <f t="shared" si="7"/>
        <v>1.0500000000000001E-2</v>
      </c>
      <c r="X21" s="17">
        <f t="shared" si="8"/>
        <v>1.0500000000000001E-2</v>
      </c>
      <c r="Y21" s="17">
        <f t="shared" si="9"/>
        <v>8.0000000000000002E-3</v>
      </c>
      <c r="Z21" s="17">
        <f t="shared" si="10"/>
        <v>8.0000000000000002E-3</v>
      </c>
      <c r="AA21" s="17">
        <f t="shared" si="11"/>
        <v>8.0000000000000002E-3</v>
      </c>
      <c r="AB21" s="17">
        <f t="shared" si="12"/>
        <v>8.0000000000000002E-3</v>
      </c>
      <c r="AC21" s="17">
        <f t="shared" si="13"/>
        <v>1.0500000000000001E-2</v>
      </c>
      <c r="AD21" s="17">
        <f t="shared" si="14"/>
        <v>1.0500000000000001E-2</v>
      </c>
      <c r="AE21" s="17">
        <f t="shared" si="15"/>
        <v>1.0500000000000001E-2</v>
      </c>
      <c r="AF21" s="17">
        <f t="shared" si="16"/>
        <v>1.0500000000000001E-2</v>
      </c>
      <c r="AG21" s="17">
        <f t="shared" si="17"/>
        <v>1.0500000000000001E-2</v>
      </c>
      <c r="AH21" s="17">
        <f t="shared" si="18"/>
        <v>1.0500000000000001E-2</v>
      </c>
    </row>
    <row r="22" spans="2:34" x14ac:dyDescent="0.2">
      <c r="B22" s="5"/>
      <c r="C22" s="5"/>
      <c r="D22" s="4">
        <v>0.37</v>
      </c>
      <c r="E22" s="4">
        <v>0.37</v>
      </c>
      <c r="F22" s="4">
        <v>0.37</v>
      </c>
      <c r="G22" s="4">
        <v>0.37</v>
      </c>
      <c r="H22" s="4">
        <v>0.28399999999999997</v>
      </c>
      <c r="I22" s="4">
        <v>0.28399999999999997</v>
      </c>
      <c r="J22" s="4">
        <v>0.28399999999999997</v>
      </c>
      <c r="K22" s="4">
        <v>0.28399999999999997</v>
      </c>
      <c r="L22" s="4">
        <v>0.37</v>
      </c>
      <c r="M22" s="4">
        <v>0.37</v>
      </c>
      <c r="N22" s="4">
        <v>0.37</v>
      </c>
      <c r="O22" s="4">
        <v>0.37</v>
      </c>
      <c r="P22" s="4">
        <v>0.37</v>
      </c>
      <c r="Q22" s="4">
        <v>0.37</v>
      </c>
      <c r="S22" s="17"/>
      <c r="T22" s="17"/>
      <c r="U22" s="17">
        <f t="shared" si="5"/>
        <v>1.0500000000000001E-2</v>
      </c>
      <c r="V22" s="17">
        <f t="shared" si="6"/>
        <v>1.0500000000000001E-2</v>
      </c>
      <c r="W22" s="17">
        <f t="shared" si="7"/>
        <v>1.0500000000000001E-2</v>
      </c>
      <c r="X22" s="17">
        <f t="shared" si="8"/>
        <v>1.0500000000000001E-2</v>
      </c>
      <c r="Y22" s="17">
        <f t="shared" si="9"/>
        <v>8.0000000000000002E-3</v>
      </c>
      <c r="Z22" s="17">
        <f t="shared" si="10"/>
        <v>8.0000000000000002E-3</v>
      </c>
      <c r="AA22" s="17">
        <f t="shared" si="11"/>
        <v>8.0000000000000002E-3</v>
      </c>
      <c r="AB22" s="17">
        <f t="shared" si="12"/>
        <v>8.0000000000000002E-3</v>
      </c>
      <c r="AC22" s="17">
        <f t="shared" si="13"/>
        <v>1.0500000000000001E-2</v>
      </c>
      <c r="AD22" s="17">
        <f t="shared" si="14"/>
        <v>1.0500000000000001E-2</v>
      </c>
      <c r="AE22" s="17">
        <f t="shared" si="15"/>
        <v>1.0500000000000001E-2</v>
      </c>
      <c r="AF22" s="17">
        <f t="shared" si="16"/>
        <v>1.0500000000000001E-2</v>
      </c>
      <c r="AG22" s="17">
        <f t="shared" si="17"/>
        <v>1.0500000000000001E-2</v>
      </c>
      <c r="AH22" s="17">
        <f t="shared" si="18"/>
        <v>1.0500000000000001E-2</v>
      </c>
    </row>
    <row r="23" spans="2:34" x14ac:dyDescent="0.2">
      <c r="B23" s="5"/>
      <c r="C23" s="5"/>
      <c r="D23" s="4">
        <v>0.37</v>
      </c>
      <c r="E23" s="4">
        <v>0.37</v>
      </c>
      <c r="F23" s="4">
        <v>0.37</v>
      </c>
      <c r="G23" s="4">
        <v>0.37</v>
      </c>
      <c r="H23" s="4">
        <v>0.34399999999999997</v>
      </c>
      <c r="I23" s="4">
        <v>0.34399999999999997</v>
      </c>
      <c r="J23" s="4">
        <v>0.34399999999999997</v>
      </c>
      <c r="K23" s="4">
        <v>0.34399999999999997</v>
      </c>
      <c r="L23" s="4">
        <v>0.37</v>
      </c>
      <c r="M23" s="4">
        <v>0.37</v>
      </c>
      <c r="N23" s="4">
        <v>0.37</v>
      </c>
      <c r="O23" s="4">
        <v>0.37</v>
      </c>
      <c r="P23" s="4">
        <v>0.37</v>
      </c>
      <c r="Q23" s="4">
        <v>0.37</v>
      </c>
      <c r="S23" s="17"/>
      <c r="T23" s="17"/>
      <c r="U23" s="17">
        <f t="shared" si="5"/>
        <v>1.0500000000000001E-2</v>
      </c>
      <c r="V23" s="17">
        <f t="shared" si="6"/>
        <v>1.0500000000000001E-2</v>
      </c>
      <c r="W23" s="17">
        <f t="shared" si="7"/>
        <v>1.0500000000000001E-2</v>
      </c>
      <c r="X23" s="17">
        <f t="shared" si="8"/>
        <v>1.0500000000000001E-2</v>
      </c>
      <c r="Y23" s="17">
        <f t="shared" si="9"/>
        <v>9.7000000000000003E-3</v>
      </c>
      <c r="Z23" s="17">
        <f t="shared" si="10"/>
        <v>9.7000000000000003E-3</v>
      </c>
      <c r="AA23" s="17">
        <f t="shared" si="11"/>
        <v>9.7000000000000003E-3</v>
      </c>
      <c r="AB23" s="17">
        <f t="shared" si="12"/>
        <v>9.7000000000000003E-3</v>
      </c>
      <c r="AC23" s="17">
        <f t="shared" si="13"/>
        <v>1.0500000000000001E-2</v>
      </c>
      <c r="AD23" s="17">
        <f t="shared" si="14"/>
        <v>1.0500000000000001E-2</v>
      </c>
      <c r="AE23" s="17">
        <f t="shared" si="15"/>
        <v>1.0500000000000001E-2</v>
      </c>
      <c r="AF23" s="17">
        <f t="shared" si="16"/>
        <v>1.0500000000000001E-2</v>
      </c>
      <c r="AG23" s="17">
        <f t="shared" si="17"/>
        <v>1.0500000000000001E-2</v>
      </c>
      <c r="AH23" s="17">
        <f t="shared" si="18"/>
        <v>1.0500000000000001E-2</v>
      </c>
    </row>
    <row r="24" spans="2:34" x14ac:dyDescent="0.2">
      <c r="B24" s="5"/>
      <c r="C24" s="5"/>
      <c r="D24" s="4">
        <v>0.37</v>
      </c>
      <c r="E24" s="4">
        <v>0.37</v>
      </c>
      <c r="F24" s="4">
        <v>0.37</v>
      </c>
      <c r="G24" s="4">
        <v>0.37</v>
      </c>
      <c r="H24" s="4">
        <v>0.37</v>
      </c>
      <c r="I24" s="4">
        <v>0.37</v>
      </c>
      <c r="J24" s="4">
        <v>0.37</v>
      </c>
      <c r="K24" s="4">
        <v>0.37</v>
      </c>
      <c r="L24" s="4">
        <v>0.37</v>
      </c>
      <c r="M24" s="4">
        <v>0.37</v>
      </c>
      <c r="N24" s="4">
        <v>0.37</v>
      </c>
      <c r="O24" s="4">
        <v>0.37</v>
      </c>
      <c r="P24" s="4">
        <v>0.37</v>
      </c>
      <c r="Q24" s="4">
        <v>0.37</v>
      </c>
      <c r="S24" s="17"/>
      <c r="T24" s="17"/>
      <c r="U24" s="17">
        <f t="shared" si="5"/>
        <v>1.0500000000000001E-2</v>
      </c>
      <c r="V24" s="17">
        <f t="shared" si="6"/>
        <v>1.0500000000000001E-2</v>
      </c>
      <c r="W24" s="17">
        <f t="shared" si="7"/>
        <v>1.0500000000000001E-2</v>
      </c>
      <c r="X24" s="17">
        <f t="shared" si="8"/>
        <v>1.0500000000000001E-2</v>
      </c>
      <c r="Y24" s="17">
        <f t="shared" si="9"/>
        <v>1.0500000000000001E-2</v>
      </c>
      <c r="Z24" s="17">
        <f t="shared" si="10"/>
        <v>1.0500000000000001E-2</v>
      </c>
      <c r="AA24" s="17">
        <f t="shared" si="11"/>
        <v>1.0500000000000001E-2</v>
      </c>
      <c r="AB24" s="17">
        <f t="shared" si="12"/>
        <v>1.0500000000000001E-2</v>
      </c>
      <c r="AC24" s="17">
        <f t="shared" si="13"/>
        <v>1.0500000000000001E-2</v>
      </c>
      <c r="AD24" s="17">
        <f t="shared" si="14"/>
        <v>1.0500000000000001E-2</v>
      </c>
      <c r="AE24" s="17">
        <f t="shared" si="15"/>
        <v>1.0500000000000001E-2</v>
      </c>
      <c r="AF24" s="17">
        <f t="shared" si="16"/>
        <v>1.0500000000000001E-2</v>
      </c>
      <c r="AG24" s="17">
        <f t="shared" si="17"/>
        <v>1.0500000000000001E-2</v>
      </c>
      <c r="AH24" s="17">
        <f t="shared" si="18"/>
        <v>1.0500000000000001E-2</v>
      </c>
    </row>
    <row r="25" spans="2:34" x14ac:dyDescent="0.2">
      <c r="B25" s="5"/>
      <c r="C25" s="5"/>
      <c r="D25" s="4">
        <v>0.37</v>
      </c>
      <c r="E25" s="4">
        <v>0.37</v>
      </c>
      <c r="F25" s="4">
        <v>0.37</v>
      </c>
      <c r="G25" s="4">
        <v>0.37</v>
      </c>
      <c r="H25" s="4">
        <v>0.37</v>
      </c>
      <c r="I25" s="4">
        <v>0.37</v>
      </c>
      <c r="J25" s="4">
        <v>0.37</v>
      </c>
      <c r="K25" s="4">
        <v>0.37</v>
      </c>
      <c r="L25" s="4">
        <v>0.37</v>
      </c>
      <c r="M25" s="4">
        <v>0.37</v>
      </c>
      <c r="N25" s="4">
        <v>0.37</v>
      </c>
      <c r="O25" s="4">
        <v>0.37</v>
      </c>
      <c r="P25" s="4">
        <v>0.37</v>
      </c>
      <c r="Q25" s="4">
        <v>0.37</v>
      </c>
      <c r="S25" s="17"/>
      <c r="T25" s="17"/>
      <c r="U25" s="17">
        <f t="shared" si="5"/>
        <v>1.0500000000000001E-2</v>
      </c>
      <c r="V25" s="17">
        <f t="shared" si="6"/>
        <v>1.0500000000000001E-2</v>
      </c>
      <c r="W25" s="17">
        <f t="shared" si="7"/>
        <v>1.0500000000000001E-2</v>
      </c>
      <c r="X25" s="17">
        <f t="shared" si="8"/>
        <v>1.0500000000000001E-2</v>
      </c>
      <c r="Y25" s="17">
        <f t="shared" si="9"/>
        <v>1.0500000000000001E-2</v>
      </c>
      <c r="Z25" s="17">
        <f t="shared" si="10"/>
        <v>1.0500000000000001E-2</v>
      </c>
      <c r="AA25" s="17">
        <f t="shared" si="11"/>
        <v>1.0500000000000001E-2</v>
      </c>
      <c r="AB25" s="17">
        <f t="shared" si="12"/>
        <v>1.0500000000000001E-2</v>
      </c>
      <c r="AC25" s="17">
        <f t="shared" si="13"/>
        <v>1.0500000000000001E-2</v>
      </c>
      <c r="AD25" s="17">
        <f t="shared" si="14"/>
        <v>1.0500000000000001E-2</v>
      </c>
      <c r="AE25" s="17">
        <f t="shared" si="15"/>
        <v>1.0500000000000001E-2</v>
      </c>
      <c r="AF25" s="17">
        <f t="shared" si="16"/>
        <v>1.0500000000000001E-2</v>
      </c>
      <c r="AG25" s="17">
        <f t="shared" si="17"/>
        <v>1.0500000000000001E-2</v>
      </c>
      <c r="AH25" s="17">
        <f t="shared" si="18"/>
        <v>1.0500000000000001E-2</v>
      </c>
    </row>
    <row r="26" spans="2:34" x14ac:dyDescent="0.2">
      <c r="B26" s="5"/>
      <c r="C26" s="5"/>
      <c r="D26" s="4">
        <v>0.34399999999999997</v>
      </c>
      <c r="E26" s="4">
        <v>0.37</v>
      </c>
      <c r="F26" s="4">
        <v>0.37</v>
      </c>
      <c r="G26" s="4">
        <v>0.37</v>
      </c>
      <c r="H26" s="4">
        <v>0.37</v>
      </c>
      <c r="I26" s="4">
        <v>0.37</v>
      </c>
      <c r="J26" s="4">
        <v>0.37</v>
      </c>
      <c r="K26" s="4">
        <v>0.37</v>
      </c>
      <c r="L26" s="4">
        <v>0.34399999999999997</v>
      </c>
      <c r="M26" s="4">
        <v>0.34399999999999997</v>
      </c>
      <c r="N26" s="4">
        <v>0.37</v>
      </c>
      <c r="O26" s="4">
        <v>0.37</v>
      </c>
      <c r="P26" s="4">
        <v>0.37</v>
      </c>
      <c r="Q26" s="4">
        <v>0.37</v>
      </c>
      <c r="S26" s="17"/>
      <c r="T26" s="17"/>
      <c r="U26" s="17">
        <f t="shared" si="5"/>
        <v>9.7000000000000003E-3</v>
      </c>
      <c r="V26" s="17">
        <f t="shared" si="6"/>
        <v>1.0500000000000001E-2</v>
      </c>
      <c r="W26" s="17">
        <f t="shared" si="7"/>
        <v>1.0500000000000001E-2</v>
      </c>
      <c r="X26" s="17">
        <f t="shared" si="8"/>
        <v>1.0500000000000001E-2</v>
      </c>
      <c r="Y26" s="17">
        <f t="shared" si="9"/>
        <v>1.0500000000000001E-2</v>
      </c>
      <c r="Z26" s="17">
        <f t="shared" si="10"/>
        <v>1.0500000000000001E-2</v>
      </c>
      <c r="AA26" s="17">
        <f t="shared" si="11"/>
        <v>1.0500000000000001E-2</v>
      </c>
      <c r="AB26" s="17">
        <f t="shared" si="12"/>
        <v>1.0500000000000001E-2</v>
      </c>
      <c r="AC26" s="17">
        <f t="shared" si="13"/>
        <v>9.7000000000000003E-3</v>
      </c>
      <c r="AD26" s="17">
        <f t="shared" si="14"/>
        <v>9.7000000000000003E-3</v>
      </c>
      <c r="AE26" s="17">
        <f t="shared" si="15"/>
        <v>1.0500000000000001E-2</v>
      </c>
      <c r="AF26" s="17">
        <f t="shared" si="16"/>
        <v>1.0500000000000001E-2</v>
      </c>
      <c r="AG26" s="17">
        <f t="shared" si="17"/>
        <v>1.0500000000000001E-2</v>
      </c>
      <c r="AH26" s="17">
        <f t="shared" si="18"/>
        <v>1.0500000000000001E-2</v>
      </c>
    </row>
    <row r="27" spans="2:34" x14ac:dyDescent="0.2">
      <c r="B27" s="5"/>
      <c r="C27" s="5"/>
      <c r="D27" s="4">
        <v>0.28399999999999997</v>
      </c>
      <c r="E27" s="4">
        <v>0.37</v>
      </c>
      <c r="F27" s="4">
        <v>0.37</v>
      </c>
      <c r="G27" s="4">
        <v>0.37</v>
      </c>
      <c r="H27" s="4">
        <v>0.37</v>
      </c>
      <c r="I27" s="4">
        <v>0.37</v>
      </c>
      <c r="J27" s="4">
        <v>0.37</v>
      </c>
      <c r="K27" s="4">
        <v>0.37</v>
      </c>
      <c r="L27" s="4">
        <v>0.28399999999999997</v>
      </c>
      <c r="M27" s="4">
        <v>0.28399999999999997</v>
      </c>
      <c r="N27" s="4">
        <v>0.37</v>
      </c>
      <c r="O27" s="4">
        <v>0.37</v>
      </c>
      <c r="P27" s="4">
        <v>0.37</v>
      </c>
      <c r="Q27" s="4">
        <v>0.37</v>
      </c>
      <c r="S27" s="17"/>
      <c r="T27" s="17"/>
      <c r="U27" s="17">
        <f t="shared" si="5"/>
        <v>8.0000000000000002E-3</v>
      </c>
      <c r="V27" s="17">
        <f t="shared" si="6"/>
        <v>1.0500000000000001E-2</v>
      </c>
      <c r="W27" s="17">
        <f t="shared" si="7"/>
        <v>1.0500000000000001E-2</v>
      </c>
      <c r="X27" s="17">
        <f t="shared" si="8"/>
        <v>1.0500000000000001E-2</v>
      </c>
      <c r="Y27" s="17">
        <f t="shared" si="9"/>
        <v>1.0500000000000001E-2</v>
      </c>
      <c r="Z27" s="17">
        <f t="shared" si="10"/>
        <v>1.0500000000000001E-2</v>
      </c>
      <c r="AA27" s="17">
        <f t="shared" si="11"/>
        <v>1.0500000000000001E-2</v>
      </c>
      <c r="AB27" s="17">
        <f t="shared" si="12"/>
        <v>1.0500000000000001E-2</v>
      </c>
      <c r="AC27" s="17">
        <f t="shared" si="13"/>
        <v>8.0000000000000002E-3</v>
      </c>
      <c r="AD27" s="17">
        <f t="shared" si="14"/>
        <v>8.0000000000000002E-3</v>
      </c>
      <c r="AE27" s="17">
        <f t="shared" si="15"/>
        <v>1.0500000000000001E-2</v>
      </c>
      <c r="AF27" s="17">
        <f t="shared" si="16"/>
        <v>1.0500000000000001E-2</v>
      </c>
      <c r="AG27" s="17">
        <f t="shared" si="17"/>
        <v>1.0500000000000001E-2</v>
      </c>
      <c r="AH27" s="17">
        <f t="shared" si="18"/>
        <v>1.0500000000000001E-2</v>
      </c>
    </row>
    <row r="28" spans="2:34" x14ac:dyDescent="0.2">
      <c r="B28" s="5"/>
      <c r="C28" s="5"/>
      <c r="D28" s="6"/>
      <c r="E28" s="4">
        <v>0.37</v>
      </c>
      <c r="F28" s="4">
        <v>0.37</v>
      </c>
      <c r="G28" s="4">
        <v>0.37</v>
      </c>
      <c r="H28" s="4">
        <v>0.37</v>
      </c>
      <c r="I28" s="4">
        <v>0.37</v>
      </c>
      <c r="J28" s="4">
        <v>0.37</v>
      </c>
      <c r="K28" s="4">
        <v>0.37</v>
      </c>
      <c r="L28" s="4">
        <v>0.28399999999999997</v>
      </c>
      <c r="M28" s="4">
        <v>0.28399999999999997</v>
      </c>
      <c r="N28" s="4">
        <v>0.37</v>
      </c>
      <c r="O28" s="4">
        <v>0.37</v>
      </c>
      <c r="P28" s="4">
        <v>0.37</v>
      </c>
      <c r="Q28" s="4">
        <v>0.37</v>
      </c>
      <c r="S28" s="17"/>
      <c r="T28" s="17"/>
      <c r="U28" s="17"/>
      <c r="V28" s="17">
        <f t="shared" si="6"/>
        <v>1.0500000000000001E-2</v>
      </c>
      <c r="W28" s="17">
        <f t="shared" si="7"/>
        <v>1.0500000000000001E-2</v>
      </c>
      <c r="X28" s="17">
        <f t="shared" si="8"/>
        <v>1.0500000000000001E-2</v>
      </c>
      <c r="Y28" s="17">
        <f t="shared" si="9"/>
        <v>1.0500000000000001E-2</v>
      </c>
      <c r="Z28" s="17">
        <f t="shared" si="10"/>
        <v>1.0500000000000001E-2</v>
      </c>
      <c r="AA28" s="17">
        <f t="shared" si="11"/>
        <v>1.0500000000000001E-2</v>
      </c>
      <c r="AB28" s="17">
        <f t="shared" si="12"/>
        <v>1.0500000000000001E-2</v>
      </c>
      <c r="AC28" s="17">
        <f t="shared" si="13"/>
        <v>8.0000000000000002E-3</v>
      </c>
      <c r="AD28" s="17">
        <f t="shared" si="14"/>
        <v>8.0000000000000002E-3</v>
      </c>
      <c r="AE28" s="17">
        <f t="shared" si="15"/>
        <v>1.0500000000000001E-2</v>
      </c>
      <c r="AF28" s="17">
        <f t="shared" si="16"/>
        <v>1.0500000000000001E-2</v>
      </c>
      <c r="AG28" s="17">
        <f t="shared" si="17"/>
        <v>1.0500000000000001E-2</v>
      </c>
      <c r="AH28" s="17">
        <f t="shared" si="18"/>
        <v>1.0500000000000001E-2</v>
      </c>
    </row>
    <row r="29" spans="2:34" x14ac:dyDescent="0.2">
      <c r="B29" s="5"/>
      <c r="C29" s="5"/>
      <c r="D29" s="6"/>
      <c r="E29" s="4">
        <v>0.37</v>
      </c>
      <c r="F29" s="4">
        <v>0.37</v>
      </c>
      <c r="G29" s="4">
        <v>0.37</v>
      </c>
      <c r="H29" s="4">
        <v>0.37</v>
      </c>
      <c r="I29" s="4">
        <v>0.37</v>
      </c>
      <c r="J29" s="4">
        <v>0.37</v>
      </c>
      <c r="K29" s="4">
        <v>0.37</v>
      </c>
      <c r="L29" s="4">
        <v>0.34399999999999997</v>
      </c>
      <c r="M29" s="4">
        <v>0.34399999999999997</v>
      </c>
      <c r="N29" s="4">
        <v>0.37</v>
      </c>
      <c r="O29" s="4">
        <v>0.37</v>
      </c>
      <c r="P29" s="4">
        <v>0.37</v>
      </c>
      <c r="Q29" s="4">
        <v>0.37</v>
      </c>
      <c r="S29" s="17"/>
      <c r="T29" s="17"/>
      <c r="U29" s="17"/>
      <c r="V29" s="17">
        <f t="shared" si="6"/>
        <v>1.0500000000000001E-2</v>
      </c>
      <c r="W29" s="17">
        <f t="shared" si="7"/>
        <v>1.0500000000000001E-2</v>
      </c>
      <c r="X29" s="17">
        <f t="shared" si="8"/>
        <v>1.0500000000000001E-2</v>
      </c>
      <c r="Y29" s="17">
        <f t="shared" si="9"/>
        <v>1.0500000000000001E-2</v>
      </c>
      <c r="Z29" s="17">
        <f t="shared" si="10"/>
        <v>1.0500000000000001E-2</v>
      </c>
      <c r="AA29" s="17">
        <f t="shared" si="11"/>
        <v>1.0500000000000001E-2</v>
      </c>
      <c r="AB29" s="17">
        <f t="shared" si="12"/>
        <v>1.0500000000000001E-2</v>
      </c>
      <c r="AC29" s="17">
        <f t="shared" si="13"/>
        <v>9.7000000000000003E-3</v>
      </c>
      <c r="AD29" s="17">
        <f t="shared" si="14"/>
        <v>9.7000000000000003E-3</v>
      </c>
      <c r="AE29" s="17">
        <f t="shared" si="15"/>
        <v>1.0500000000000001E-2</v>
      </c>
      <c r="AF29" s="17">
        <f t="shared" si="16"/>
        <v>1.0500000000000001E-2</v>
      </c>
      <c r="AG29" s="17">
        <f t="shared" si="17"/>
        <v>1.0500000000000001E-2</v>
      </c>
      <c r="AH29" s="17">
        <f t="shared" si="18"/>
        <v>1.0500000000000001E-2</v>
      </c>
    </row>
    <row r="30" spans="2:34" x14ac:dyDescent="0.2">
      <c r="B30" s="5"/>
      <c r="C30" s="5"/>
      <c r="D30" s="6"/>
      <c r="E30" s="4">
        <v>0.37</v>
      </c>
      <c r="F30" s="4">
        <v>0.37</v>
      </c>
      <c r="G30" s="4">
        <v>0.37</v>
      </c>
      <c r="H30" s="4">
        <v>0.37</v>
      </c>
      <c r="I30" s="4">
        <v>0.37</v>
      </c>
      <c r="J30" s="4">
        <v>0.37</v>
      </c>
      <c r="K30" s="4">
        <v>0.37</v>
      </c>
      <c r="L30" s="4">
        <v>0.37</v>
      </c>
      <c r="M30" s="4">
        <v>0.37</v>
      </c>
      <c r="N30" s="4">
        <v>0.37</v>
      </c>
      <c r="O30" s="4">
        <v>0.37</v>
      </c>
      <c r="P30" s="4">
        <v>0.37</v>
      </c>
      <c r="Q30" s="4">
        <v>0.37</v>
      </c>
      <c r="S30" s="17"/>
      <c r="T30" s="17"/>
      <c r="U30" s="17"/>
      <c r="V30" s="17">
        <f t="shared" si="6"/>
        <v>1.0500000000000001E-2</v>
      </c>
      <c r="W30" s="17">
        <f t="shared" si="7"/>
        <v>1.0500000000000001E-2</v>
      </c>
      <c r="X30" s="17">
        <f t="shared" si="8"/>
        <v>1.0500000000000001E-2</v>
      </c>
      <c r="Y30" s="17">
        <f t="shared" si="9"/>
        <v>1.0500000000000001E-2</v>
      </c>
      <c r="Z30" s="17">
        <f t="shared" si="10"/>
        <v>1.0500000000000001E-2</v>
      </c>
      <c r="AA30" s="17">
        <f t="shared" si="11"/>
        <v>1.0500000000000001E-2</v>
      </c>
      <c r="AB30" s="17">
        <f t="shared" si="12"/>
        <v>1.0500000000000001E-2</v>
      </c>
      <c r="AC30" s="17">
        <f t="shared" si="13"/>
        <v>1.0500000000000001E-2</v>
      </c>
      <c r="AD30" s="17">
        <f t="shared" si="14"/>
        <v>1.0500000000000001E-2</v>
      </c>
      <c r="AE30" s="17">
        <f t="shared" si="15"/>
        <v>1.0500000000000001E-2</v>
      </c>
      <c r="AF30" s="17">
        <f t="shared" si="16"/>
        <v>1.0500000000000001E-2</v>
      </c>
      <c r="AG30" s="17">
        <f t="shared" si="17"/>
        <v>1.0500000000000001E-2</v>
      </c>
      <c r="AH30" s="17">
        <f t="shared" si="18"/>
        <v>1.0500000000000001E-2</v>
      </c>
    </row>
    <row r="31" spans="2:34" x14ac:dyDescent="0.2">
      <c r="B31" s="5"/>
      <c r="C31" s="5"/>
      <c r="D31" s="6"/>
      <c r="E31" s="4">
        <v>0.37</v>
      </c>
      <c r="F31" s="4">
        <v>0.37</v>
      </c>
      <c r="G31" s="4">
        <v>0.37</v>
      </c>
      <c r="H31" s="4">
        <v>0.37</v>
      </c>
      <c r="I31" s="4">
        <v>0.37</v>
      </c>
      <c r="J31" s="4">
        <v>0.37</v>
      </c>
      <c r="K31" s="4">
        <v>0.37</v>
      </c>
      <c r="L31" s="4">
        <v>0.37</v>
      </c>
      <c r="M31" s="4">
        <v>0.37</v>
      </c>
      <c r="N31" s="4">
        <v>0.37</v>
      </c>
      <c r="O31" s="4">
        <v>0.37</v>
      </c>
      <c r="P31" s="4">
        <v>0.37</v>
      </c>
      <c r="Q31" s="4">
        <v>0.37</v>
      </c>
      <c r="S31" s="17"/>
      <c r="T31" s="17"/>
      <c r="U31" s="17"/>
      <c r="V31" s="17">
        <f t="shared" si="6"/>
        <v>1.0500000000000001E-2</v>
      </c>
      <c r="W31" s="17">
        <f t="shared" si="7"/>
        <v>1.0500000000000001E-2</v>
      </c>
      <c r="X31" s="17">
        <f t="shared" si="8"/>
        <v>1.0500000000000001E-2</v>
      </c>
      <c r="Y31" s="17">
        <f t="shared" si="9"/>
        <v>1.0500000000000001E-2</v>
      </c>
      <c r="Z31" s="17">
        <f t="shared" si="10"/>
        <v>1.0500000000000001E-2</v>
      </c>
      <c r="AA31" s="17">
        <f t="shared" si="11"/>
        <v>1.0500000000000001E-2</v>
      </c>
      <c r="AB31" s="17">
        <f t="shared" si="12"/>
        <v>1.0500000000000001E-2</v>
      </c>
      <c r="AC31" s="17">
        <f t="shared" si="13"/>
        <v>1.0500000000000001E-2</v>
      </c>
      <c r="AD31" s="17">
        <f t="shared" si="14"/>
        <v>1.0500000000000001E-2</v>
      </c>
      <c r="AE31" s="17">
        <f t="shared" si="15"/>
        <v>1.0500000000000001E-2</v>
      </c>
      <c r="AF31" s="17">
        <f t="shared" si="16"/>
        <v>1.0500000000000001E-2</v>
      </c>
      <c r="AG31" s="17">
        <f t="shared" si="17"/>
        <v>1.0500000000000001E-2</v>
      </c>
      <c r="AH31" s="17">
        <f t="shared" si="18"/>
        <v>1.0500000000000001E-2</v>
      </c>
    </row>
    <row r="32" spans="2:34" x14ac:dyDescent="0.2">
      <c r="B32" s="5"/>
      <c r="C32" s="5"/>
      <c r="D32" s="6"/>
      <c r="E32" s="4">
        <v>0.34399999999999997</v>
      </c>
      <c r="F32" s="4">
        <v>0.37</v>
      </c>
      <c r="G32" s="4">
        <v>0.37</v>
      </c>
      <c r="H32" s="4">
        <v>0.37</v>
      </c>
      <c r="I32" s="4">
        <v>0.37</v>
      </c>
      <c r="J32" s="4">
        <v>0.37</v>
      </c>
      <c r="K32" s="4">
        <v>0.37</v>
      </c>
      <c r="L32" s="4">
        <v>0.37</v>
      </c>
      <c r="M32" s="4">
        <v>0.37</v>
      </c>
      <c r="N32" s="4">
        <v>0.34399999999999997</v>
      </c>
      <c r="O32" s="4">
        <v>0.34399999999999997</v>
      </c>
      <c r="P32" s="4">
        <v>0.37</v>
      </c>
      <c r="Q32" s="4">
        <v>0.37</v>
      </c>
      <c r="S32" s="17"/>
      <c r="T32" s="17"/>
      <c r="U32" s="17"/>
      <c r="V32" s="17">
        <f t="shared" si="6"/>
        <v>9.7000000000000003E-3</v>
      </c>
      <c r="W32" s="17">
        <f t="shared" si="7"/>
        <v>1.0500000000000001E-2</v>
      </c>
      <c r="X32" s="17">
        <f t="shared" si="8"/>
        <v>1.0500000000000001E-2</v>
      </c>
      <c r="Y32" s="17">
        <f t="shared" si="9"/>
        <v>1.0500000000000001E-2</v>
      </c>
      <c r="Z32" s="17">
        <f t="shared" si="10"/>
        <v>1.0500000000000001E-2</v>
      </c>
      <c r="AA32" s="17">
        <f t="shared" si="11"/>
        <v>1.0500000000000001E-2</v>
      </c>
      <c r="AB32" s="17">
        <f t="shared" si="12"/>
        <v>1.0500000000000001E-2</v>
      </c>
      <c r="AC32" s="17">
        <f t="shared" si="13"/>
        <v>1.0500000000000001E-2</v>
      </c>
      <c r="AD32" s="17">
        <f t="shared" si="14"/>
        <v>1.0500000000000001E-2</v>
      </c>
      <c r="AE32" s="17">
        <f t="shared" si="15"/>
        <v>9.7000000000000003E-3</v>
      </c>
      <c r="AF32" s="17">
        <f t="shared" si="16"/>
        <v>9.7000000000000003E-3</v>
      </c>
      <c r="AG32" s="17">
        <f t="shared" si="17"/>
        <v>1.0500000000000001E-2</v>
      </c>
      <c r="AH32" s="17">
        <f t="shared" si="18"/>
        <v>1.0500000000000001E-2</v>
      </c>
    </row>
    <row r="33" spans="2:34" x14ac:dyDescent="0.2">
      <c r="B33" s="5"/>
      <c r="C33" s="5"/>
      <c r="D33" s="6"/>
      <c r="E33" s="4">
        <v>0.28399999999999997</v>
      </c>
      <c r="F33" s="4">
        <v>0.37</v>
      </c>
      <c r="G33" s="4">
        <v>0.37</v>
      </c>
      <c r="H33" s="4">
        <v>0.37</v>
      </c>
      <c r="I33" s="4">
        <v>0.37</v>
      </c>
      <c r="J33" s="4">
        <v>0.37</v>
      </c>
      <c r="K33" s="4">
        <v>0.37</v>
      </c>
      <c r="L33" s="4">
        <v>0.37</v>
      </c>
      <c r="M33" s="4">
        <v>0.37</v>
      </c>
      <c r="N33" s="4">
        <v>0.28399999999999997</v>
      </c>
      <c r="O33" s="4">
        <v>0.28399999999999997</v>
      </c>
      <c r="P33" s="4">
        <v>0.37</v>
      </c>
      <c r="Q33" s="4">
        <v>0.37</v>
      </c>
      <c r="S33" s="17"/>
      <c r="T33" s="17"/>
      <c r="U33" s="17"/>
      <c r="V33" s="17">
        <f t="shared" si="6"/>
        <v>8.0000000000000002E-3</v>
      </c>
      <c r="W33" s="17">
        <f t="shared" si="7"/>
        <v>1.0500000000000001E-2</v>
      </c>
      <c r="X33" s="17">
        <f t="shared" si="8"/>
        <v>1.0500000000000001E-2</v>
      </c>
      <c r="Y33" s="17">
        <f t="shared" si="9"/>
        <v>1.0500000000000001E-2</v>
      </c>
      <c r="Z33" s="17">
        <f t="shared" si="10"/>
        <v>1.0500000000000001E-2</v>
      </c>
      <c r="AA33" s="17">
        <f t="shared" si="11"/>
        <v>1.0500000000000001E-2</v>
      </c>
      <c r="AB33" s="17">
        <f t="shared" si="12"/>
        <v>1.0500000000000001E-2</v>
      </c>
      <c r="AC33" s="17">
        <f t="shared" si="13"/>
        <v>1.0500000000000001E-2</v>
      </c>
      <c r="AD33" s="17">
        <f t="shared" si="14"/>
        <v>1.0500000000000001E-2</v>
      </c>
      <c r="AE33" s="17">
        <f t="shared" si="15"/>
        <v>8.0000000000000002E-3</v>
      </c>
      <c r="AF33" s="17">
        <f t="shared" si="16"/>
        <v>8.0000000000000002E-3</v>
      </c>
      <c r="AG33" s="17">
        <f t="shared" si="17"/>
        <v>1.0500000000000001E-2</v>
      </c>
      <c r="AH33" s="17">
        <f t="shared" si="18"/>
        <v>1.0500000000000001E-2</v>
      </c>
    </row>
    <row r="34" spans="2:34" x14ac:dyDescent="0.2">
      <c r="B34" s="5"/>
      <c r="C34" s="5"/>
      <c r="D34" s="6"/>
      <c r="E34" s="6"/>
      <c r="F34" s="4">
        <v>0.37</v>
      </c>
      <c r="G34" s="4">
        <v>0.37</v>
      </c>
      <c r="H34" s="4">
        <v>0.37</v>
      </c>
      <c r="I34" s="4">
        <v>0.37</v>
      </c>
      <c r="J34" s="4">
        <v>0.37</v>
      </c>
      <c r="K34" s="4">
        <v>0.37</v>
      </c>
      <c r="L34" s="4">
        <v>0.37</v>
      </c>
      <c r="M34" s="4">
        <v>0.37</v>
      </c>
      <c r="N34" s="4">
        <v>0.28399999999999997</v>
      </c>
      <c r="O34" s="4">
        <v>0.28399999999999997</v>
      </c>
      <c r="P34" s="4">
        <v>0.37</v>
      </c>
      <c r="Q34" s="4">
        <v>0.37</v>
      </c>
      <c r="S34" s="17"/>
      <c r="T34" s="17"/>
      <c r="U34" s="17"/>
      <c r="V34" s="17"/>
      <c r="W34" s="17">
        <f t="shared" si="7"/>
        <v>1.0500000000000001E-2</v>
      </c>
      <c r="X34" s="17">
        <f t="shared" si="8"/>
        <v>1.0500000000000001E-2</v>
      </c>
      <c r="Y34" s="17">
        <f t="shared" si="9"/>
        <v>1.0500000000000001E-2</v>
      </c>
      <c r="Z34" s="17">
        <f t="shared" si="10"/>
        <v>1.0500000000000001E-2</v>
      </c>
      <c r="AA34" s="17">
        <f t="shared" si="11"/>
        <v>1.0500000000000001E-2</v>
      </c>
      <c r="AB34" s="17">
        <f t="shared" si="12"/>
        <v>1.0500000000000001E-2</v>
      </c>
      <c r="AC34" s="17">
        <f t="shared" si="13"/>
        <v>1.0500000000000001E-2</v>
      </c>
      <c r="AD34" s="17">
        <f t="shared" si="14"/>
        <v>1.0500000000000001E-2</v>
      </c>
      <c r="AE34" s="17">
        <f t="shared" si="15"/>
        <v>8.0000000000000002E-3</v>
      </c>
      <c r="AF34" s="17">
        <f t="shared" si="16"/>
        <v>8.0000000000000002E-3</v>
      </c>
      <c r="AG34" s="17">
        <f t="shared" si="17"/>
        <v>1.0500000000000001E-2</v>
      </c>
      <c r="AH34" s="17">
        <f t="shared" si="18"/>
        <v>1.0500000000000001E-2</v>
      </c>
    </row>
    <row r="35" spans="2:34" x14ac:dyDescent="0.2">
      <c r="B35" s="5"/>
      <c r="C35" s="5"/>
      <c r="D35" s="6"/>
      <c r="E35" s="6"/>
      <c r="F35" s="4">
        <v>0.34399999999999997</v>
      </c>
      <c r="G35" s="4">
        <v>0.37</v>
      </c>
      <c r="H35" s="4">
        <v>0.37</v>
      </c>
      <c r="I35" s="4">
        <v>0.37</v>
      </c>
      <c r="J35" s="4">
        <v>0.37</v>
      </c>
      <c r="K35" s="4">
        <v>0.37</v>
      </c>
      <c r="L35" s="4">
        <v>0.37</v>
      </c>
      <c r="M35" s="4">
        <v>0.37</v>
      </c>
      <c r="N35" s="4">
        <v>0.34399999999999997</v>
      </c>
      <c r="O35" s="4">
        <v>0.34399999999999997</v>
      </c>
      <c r="P35" s="4">
        <v>0.34399999999999997</v>
      </c>
      <c r="Q35" s="4">
        <v>0.37</v>
      </c>
      <c r="S35" s="17"/>
      <c r="T35" s="17"/>
      <c r="U35" s="17"/>
      <c r="V35" s="17"/>
      <c r="W35" s="17">
        <f t="shared" si="7"/>
        <v>9.7000000000000003E-3</v>
      </c>
      <c r="X35" s="17">
        <f t="shared" si="8"/>
        <v>1.0500000000000001E-2</v>
      </c>
      <c r="Y35" s="17">
        <f t="shared" si="9"/>
        <v>1.0500000000000001E-2</v>
      </c>
      <c r="Z35" s="17">
        <f t="shared" si="10"/>
        <v>1.0500000000000001E-2</v>
      </c>
      <c r="AA35" s="17">
        <f t="shared" si="11"/>
        <v>1.0500000000000001E-2</v>
      </c>
      <c r="AB35" s="17">
        <f t="shared" si="12"/>
        <v>1.0500000000000001E-2</v>
      </c>
      <c r="AC35" s="17">
        <f t="shared" si="13"/>
        <v>1.0500000000000001E-2</v>
      </c>
      <c r="AD35" s="17">
        <f t="shared" si="14"/>
        <v>1.0500000000000001E-2</v>
      </c>
      <c r="AE35" s="17">
        <f t="shared" si="15"/>
        <v>9.7000000000000003E-3</v>
      </c>
      <c r="AF35" s="17">
        <f t="shared" si="16"/>
        <v>9.7000000000000003E-3</v>
      </c>
      <c r="AG35" s="17">
        <f t="shared" si="17"/>
        <v>9.7000000000000003E-3</v>
      </c>
      <c r="AH35" s="17">
        <f t="shared" si="18"/>
        <v>1.0500000000000001E-2</v>
      </c>
    </row>
    <row r="36" spans="2:34" x14ac:dyDescent="0.2">
      <c r="B36" s="5"/>
      <c r="C36" s="5"/>
      <c r="D36" s="6"/>
      <c r="E36" s="6"/>
      <c r="F36" s="4">
        <v>0.28399999999999997</v>
      </c>
      <c r="G36" s="4">
        <v>0.37</v>
      </c>
      <c r="H36" s="4">
        <v>0.37</v>
      </c>
      <c r="I36" s="4">
        <v>0.37</v>
      </c>
      <c r="J36" s="4">
        <v>0.37</v>
      </c>
      <c r="K36" s="4">
        <v>0.37</v>
      </c>
      <c r="L36" s="4">
        <v>0.37</v>
      </c>
      <c r="M36" s="4">
        <v>0.37</v>
      </c>
      <c r="N36" s="4">
        <v>0.37</v>
      </c>
      <c r="O36" s="4">
        <v>0.37</v>
      </c>
      <c r="P36" s="4">
        <v>0.28399999999999997</v>
      </c>
      <c r="Q36" s="4">
        <v>0.37</v>
      </c>
      <c r="S36" s="17"/>
      <c r="T36" s="17"/>
      <c r="U36" s="17"/>
      <c r="V36" s="17"/>
      <c r="W36" s="17">
        <f t="shared" si="7"/>
        <v>8.0000000000000002E-3</v>
      </c>
      <c r="X36" s="17">
        <f t="shared" si="8"/>
        <v>1.0500000000000001E-2</v>
      </c>
      <c r="Y36" s="17">
        <f t="shared" si="9"/>
        <v>1.0500000000000001E-2</v>
      </c>
      <c r="Z36" s="17">
        <f t="shared" si="10"/>
        <v>1.0500000000000001E-2</v>
      </c>
      <c r="AA36" s="17">
        <f t="shared" si="11"/>
        <v>1.0500000000000001E-2</v>
      </c>
      <c r="AB36" s="17">
        <f t="shared" si="12"/>
        <v>1.0500000000000001E-2</v>
      </c>
      <c r="AC36" s="17">
        <f t="shared" si="13"/>
        <v>1.0500000000000001E-2</v>
      </c>
      <c r="AD36" s="17">
        <f t="shared" si="14"/>
        <v>1.0500000000000001E-2</v>
      </c>
      <c r="AE36" s="17">
        <f t="shared" si="15"/>
        <v>1.0500000000000001E-2</v>
      </c>
      <c r="AF36" s="17">
        <f t="shared" si="16"/>
        <v>1.0500000000000001E-2</v>
      </c>
      <c r="AG36" s="17">
        <f t="shared" si="17"/>
        <v>8.0000000000000002E-3</v>
      </c>
      <c r="AH36" s="17">
        <f t="shared" si="18"/>
        <v>1.0500000000000001E-2</v>
      </c>
    </row>
    <row r="37" spans="2:34" x14ac:dyDescent="0.2">
      <c r="B37" s="5"/>
      <c r="C37" s="5"/>
      <c r="D37" s="6"/>
      <c r="E37" s="6"/>
      <c r="F37" s="6"/>
      <c r="G37" s="4">
        <v>0.37</v>
      </c>
      <c r="H37" s="4">
        <v>0.37</v>
      </c>
      <c r="I37" s="4">
        <v>0.37</v>
      </c>
      <c r="J37" s="4">
        <v>0.37</v>
      </c>
      <c r="K37" s="4">
        <v>0.37</v>
      </c>
      <c r="L37" s="4">
        <v>0.37</v>
      </c>
      <c r="M37" s="4">
        <v>0.37</v>
      </c>
      <c r="N37" s="4">
        <v>0.37</v>
      </c>
      <c r="O37" s="4">
        <v>0.37</v>
      </c>
      <c r="P37" s="4">
        <v>0.28399999999999997</v>
      </c>
      <c r="Q37" s="4">
        <v>0.37</v>
      </c>
      <c r="S37" s="17"/>
      <c r="T37" s="17"/>
      <c r="U37" s="17"/>
      <c r="V37" s="17"/>
      <c r="W37" s="17"/>
      <c r="X37" s="17">
        <f t="shared" si="8"/>
        <v>1.0500000000000001E-2</v>
      </c>
      <c r="Y37" s="17">
        <f t="shared" si="9"/>
        <v>1.0500000000000001E-2</v>
      </c>
      <c r="Z37" s="17">
        <f t="shared" si="10"/>
        <v>1.0500000000000001E-2</v>
      </c>
      <c r="AA37" s="17">
        <f t="shared" si="11"/>
        <v>1.0500000000000001E-2</v>
      </c>
      <c r="AB37" s="17">
        <f t="shared" si="12"/>
        <v>1.0500000000000001E-2</v>
      </c>
      <c r="AC37" s="17">
        <f t="shared" si="13"/>
        <v>1.0500000000000001E-2</v>
      </c>
      <c r="AD37" s="17">
        <f t="shared" si="14"/>
        <v>1.0500000000000001E-2</v>
      </c>
      <c r="AE37" s="17">
        <f t="shared" si="15"/>
        <v>1.0500000000000001E-2</v>
      </c>
      <c r="AF37" s="17">
        <f t="shared" si="16"/>
        <v>1.0500000000000001E-2</v>
      </c>
      <c r="AG37" s="17">
        <f t="shared" si="17"/>
        <v>8.0000000000000002E-3</v>
      </c>
      <c r="AH37" s="17">
        <f t="shared" si="18"/>
        <v>1.0500000000000001E-2</v>
      </c>
    </row>
    <row r="38" spans="2:34" x14ac:dyDescent="0.2">
      <c r="B38" s="5"/>
      <c r="C38" s="5"/>
      <c r="D38" s="6"/>
      <c r="E38" s="6"/>
      <c r="F38" s="6"/>
      <c r="G38" s="4">
        <v>0.34399999999999997</v>
      </c>
      <c r="H38" s="4">
        <v>0.37</v>
      </c>
      <c r="I38" s="4">
        <v>0.37</v>
      </c>
      <c r="J38" s="4">
        <v>0.37</v>
      </c>
      <c r="K38" s="4">
        <v>0.37</v>
      </c>
      <c r="L38" s="4">
        <v>0.37</v>
      </c>
      <c r="M38" s="4">
        <v>0.37</v>
      </c>
      <c r="N38" s="4">
        <v>0.37</v>
      </c>
      <c r="O38" s="4">
        <v>0.37</v>
      </c>
      <c r="P38" s="4">
        <v>0.34399999999999997</v>
      </c>
      <c r="Q38" s="4">
        <v>0.34399999999999997</v>
      </c>
      <c r="S38" s="17"/>
      <c r="T38" s="17"/>
      <c r="U38" s="17"/>
      <c r="V38" s="17"/>
      <c r="W38" s="17"/>
      <c r="X38" s="17">
        <f t="shared" si="8"/>
        <v>9.7000000000000003E-3</v>
      </c>
      <c r="Y38" s="17">
        <f t="shared" si="9"/>
        <v>1.0500000000000001E-2</v>
      </c>
      <c r="Z38" s="17">
        <f t="shared" si="10"/>
        <v>1.0500000000000001E-2</v>
      </c>
      <c r="AA38" s="17">
        <f t="shared" si="11"/>
        <v>1.0500000000000001E-2</v>
      </c>
      <c r="AB38" s="17">
        <f t="shared" si="12"/>
        <v>1.0500000000000001E-2</v>
      </c>
      <c r="AC38" s="17">
        <f t="shared" si="13"/>
        <v>1.0500000000000001E-2</v>
      </c>
      <c r="AD38" s="17">
        <f t="shared" si="14"/>
        <v>1.0500000000000001E-2</v>
      </c>
      <c r="AE38" s="17">
        <f t="shared" si="15"/>
        <v>1.0500000000000001E-2</v>
      </c>
      <c r="AF38" s="17">
        <f t="shared" si="16"/>
        <v>1.0500000000000001E-2</v>
      </c>
      <c r="AG38" s="17">
        <f t="shared" si="17"/>
        <v>9.7000000000000003E-3</v>
      </c>
      <c r="AH38" s="17">
        <f t="shared" si="18"/>
        <v>9.7000000000000003E-3</v>
      </c>
    </row>
    <row r="39" spans="2:34" x14ac:dyDescent="0.2">
      <c r="B39" s="5"/>
      <c r="C39" s="5"/>
      <c r="D39" s="6"/>
      <c r="E39" s="6"/>
      <c r="F39" s="6"/>
      <c r="G39" s="4">
        <v>0.28399999999999997</v>
      </c>
      <c r="H39" s="4">
        <v>0.37</v>
      </c>
      <c r="I39" s="4">
        <v>0.37</v>
      </c>
      <c r="J39" s="4">
        <v>0.37</v>
      </c>
      <c r="K39" s="4">
        <v>0.37</v>
      </c>
      <c r="L39" s="4">
        <v>0.37</v>
      </c>
      <c r="M39" s="4">
        <v>0.37</v>
      </c>
      <c r="N39" s="4">
        <v>0.37</v>
      </c>
      <c r="O39" s="4">
        <v>0.37</v>
      </c>
      <c r="P39" s="4">
        <v>0.37</v>
      </c>
      <c r="Q39" s="4">
        <v>0.28399999999999997</v>
      </c>
      <c r="S39" s="17"/>
      <c r="T39" s="17"/>
      <c r="U39" s="17"/>
      <c r="V39" s="17"/>
      <c r="W39" s="17"/>
      <c r="X39" s="17">
        <f t="shared" si="8"/>
        <v>8.0000000000000002E-3</v>
      </c>
      <c r="Y39" s="17">
        <f t="shared" si="9"/>
        <v>1.0500000000000001E-2</v>
      </c>
      <c r="Z39" s="17">
        <f t="shared" si="10"/>
        <v>1.0500000000000001E-2</v>
      </c>
      <c r="AA39" s="17">
        <f t="shared" si="11"/>
        <v>1.0500000000000001E-2</v>
      </c>
      <c r="AB39" s="17">
        <f t="shared" si="12"/>
        <v>1.0500000000000001E-2</v>
      </c>
      <c r="AC39" s="17">
        <f t="shared" si="13"/>
        <v>1.0500000000000001E-2</v>
      </c>
      <c r="AD39" s="17">
        <f t="shared" si="14"/>
        <v>1.0500000000000001E-2</v>
      </c>
      <c r="AE39" s="17">
        <f t="shared" si="15"/>
        <v>1.0500000000000001E-2</v>
      </c>
      <c r="AF39" s="17">
        <f t="shared" si="16"/>
        <v>1.0500000000000001E-2</v>
      </c>
      <c r="AG39" s="17">
        <f t="shared" si="17"/>
        <v>1.0500000000000001E-2</v>
      </c>
      <c r="AH39" s="17">
        <f t="shared" si="18"/>
        <v>8.0000000000000002E-3</v>
      </c>
    </row>
    <row r="40" spans="2:34" x14ac:dyDescent="0.2">
      <c r="B40" s="5"/>
      <c r="C40" s="5"/>
      <c r="D40" s="6"/>
      <c r="E40" s="6"/>
      <c r="F40" s="6"/>
      <c r="G40" s="6"/>
      <c r="H40" s="4">
        <v>0.37</v>
      </c>
      <c r="I40" s="4">
        <v>0.37</v>
      </c>
      <c r="J40" s="4">
        <v>0.37</v>
      </c>
      <c r="K40" s="4">
        <v>0.37</v>
      </c>
      <c r="L40" s="4">
        <v>0.37</v>
      </c>
      <c r="M40" s="4">
        <v>0.37</v>
      </c>
      <c r="N40" s="4">
        <v>0.37</v>
      </c>
      <c r="O40" s="4">
        <v>0.37</v>
      </c>
      <c r="P40" s="4">
        <v>0.37</v>
      </c>
      <c r="Q40" s="4">
        <v>0.28399999999999997</v>
      </c>
      <c r="S40" s="17"/>
      <c r="T40" s="17"/>
      <c r="U40" s="17"/>
      <c r="V40" s="17"/>
      <c r="W40" s="17"/>
      <c r="X40" s="17"/>
      <c r="Y40" s="17">
        <f t="shared" si="9"/>
        <v>1.0500000000000001E-2</v>
      </c>
      <c r="Z40" s="17">
        <f t="shared" si="10"/>
        <v>1.0500000000000001E-2</v>
      </c>
      <c r="AA40" s="17">
        <f t="shared" si="11"/>
        <v>1.0500000000000001E-2</v>
      </c>
      <c r="AB40" s="17">
        <f t="shared" si="12"/>
        <v>1.0500000000000001E-2</v>
      </c>
      <c r="AC40" s="17">
        <f t="shared" si="13"/>
        <v>1.0500000000000001E-2</v>
      </c>
      <c r="AD40" s="17">
        <f t="shared" si="14"/>
        <v>1.0500000000000001E-2</v>
      </c>
      <c r="AE40" s="17">
        <f t="shared" si="15"/>
        <v>1.0500000000000001E-2</v>
      </c>
      <c r="AF40" s="17">
        <f t="shared" si="16"/>
        <v>1.0500000000000001E-2</v>
      </c>
      <c r="AG40" s="17">
        <f t="shared" si="17"/>
        <v>1.0500000000000001E-2</v>
      </c>
      <c r="AH40" s="17">
        <f t="shared" si="18"/>
        <v>8.0000000000000002E-3</v>
      </c>
    </row>
    <row r="41" spans="2:34" x14ac:dyDescent="0.2">
      <c r="B41" s="5"/>
      <c r="C41" s="5"/>
      <c r="D41" s="6"/>
      <c r="E41" s="6"/>
      <c r="F41" s="6"/>
      <c r="G41" s="6"/>
      <c r="H41" s="4">
        <v>0.37</v>
      </c>
      <c r="I41" s="4">
        <v>0.37</v>
      </c>
      <c r="J41" s="4">
        <v>0.37</v>
      </c>
      <c r="K41" s="4">
        <v>0.37</v>
      </c>
      <c r="L41" s="4">
        <v>0.37</v>
      </c>
      <c r="M41" s="4">
        <v>0.37</v>
      </c>
      <c r="N41" s="4">
        <v>0.37</v>
      </c>
      <c r="O41" s="4">
        <v>0.37</v>
      </c>
      <c r="P41" s="4">
        <v>0.37</v>
      </c>
      <c r="Q41" s="4">
        <v>0.34399999999999997</v>
      </c>
      <c r="S41" s="17"/>
      <c r="T41" s="17"/>
      <c r="U41" s="17"/>
      <c r="V41" s="17"/>
      <c r="W41" s="17"/>
      <c r="X41" s="17"/>
      <c r="Y41" s="17">
        <f t="shared" si="9"/>
        <v>1.0500000000000001E-2</v>
      </c>
      <c r="Z41" s="17">
        <f t="shared" si="10"/>
        <v>1.0500000000000001E-2</v>
      </c>
      <c r="AA41" s="17">
        <f t="shared" si="11"/>
        <v>1.0500000000000001E-2</v>
      </c>
      <c r="AB41" s="17">
        <f t="shared" si="12"/>
        <v>1.0500000000000001E-2</v>
      </c>
      <c r="AC41" s="17">
        <f t="shared" si="13"/>
        <v>1.0500000000000001E-2</v>
      </c>
      <c r="AD41" s="17">
        <f t="shared" si="14"/>
        <v>1.0500000000000001E-2</v>
      </c>
      <c r="AE41" s="17">
        <f t="shared" si="15"/>
        <v>1.0500000000000001E-2</v>
      </c>
      <c r="AF41" s="17">
        <f t="shared" si="16"/>
        <v>1.0500000000000001E-2</v>
      </c>
      <c r="AG41" s="17">
        <f t="shared" si="17"/>
        <v>1.0500000000000001E-2</v>
      </c>
      <c r="AH41" s="17">
        <f t="shared" si="18"/>
        <v>9.7000000000000003E-3</v>
      </c>
    </row>
    <row r="42" spans="2:34" x14ac:dyDescent="0.2">
      <c r="B42" s="5"/>
      <c r="C42" s="5"/>
      <c r="D42" s="6"/>
      <c r="E42" s="6"/>
      <c r="F42" s="6"/>
      <c r="G42" s="6"/>
      <c r="H42" s="4">
        <v>0.37</v>
      </c>
      <c r="I42" s="4">
        <v>0.37</v>
      </c>
      <c r="J42" s="4">
        <v>0.37</v>
      </c>
      <c r="K42" s="4">
        <v>0.37</v>
      </c>
      <c r="L42" s="4">
        <v>0.37</v>
      </c>
      <c r="M42" s="4">
        <v>0.37</v>
      </c>
      <c r="N42" s="4">
        <v>0.37</v>
      </c>
      <c r="O42" s="4">
        <v>0.37</v>
      </c>
      <c r="P42" s="4">
        <v>0.37</v>
      </c>
      <c r="Q42" s="4">
        <v>0.37</v>
      </c>
      <c r="S42" s="17"/>
      <c r="T42" s="17"/>
      <c r="U42" s="17"/>
      <c r="V42" s="17"/>
      <c r="W42" s="17"/>
      <c r="X42" s="17"/>
      <c r="Y42" s="17">
        <f t="shared" si="9"/>
        <v>1.0500000000000001E-2</v>
      </c>
      <c r="Z42" s="17">
        <f t="shared" si="10"/>
        <v>1.0500000000000001E-2</v>
      </c>
      <c r="AA42" s="17">
        <f t="shared" si="11"/>
        <v>1.0500000000000001E-2</v>
      </c>
      <c r="AB42" s="17">
        <f t="shared" si="12"/>
        <v>1.0500000000000001E-2</v>
      </c>
      <c r="AC42" s="17">
        <f t="shared" si="13"/>
        <v>1.0500000000000001E-2</v>
      </c>
      <c r="AD42" s="17">
        <f t="shared" si="14"/>
        <v>1.0500000000000001E-2</v>
      </c>
      <c r="AE42" s="17">
        <f t="shared" si="15"/>
        <v>1.0500000000000001E-2</v>
      </c>
      <c r="AF42" s="17">
        <f t="shared" si="16"/>
        <v>1.0500000000000001E-2</v>
      </c>
      <c r="AG42" s="17">
        <f t="shared" si="17"/>
        <v>1.0500000000000001E-2</v>
      </c>
      <c r="AH42" s="17">
        <f t="shared" si="18"/>
        <v>1.0500000000000001E-2</v>
      </c>
    </row>
    <row r="43" spans="2:34" x14ac:dyDescent="0.2">
      <c r="B43" s="5"/>
      <c r="C43" s="5"/>
      <c r="D43" s="6"/>
      <c r="E43" s="6"/>
      <c r="F43" s="6"/>
      <c r="G43" s="6"/>
      <c r="H43" s="4">
        <v>0.37</v>
      </c>
      <c r="I43" s="4">
        <v>0.37</v>
      </c>
      <c r="J43" s="4">
        <v>0.37</v>
      </c>
      <c r="K43" s="4">
        <v>0.37</v>
      </c>
      <c r="L43" s="4">
        <v>0.37</v>
      </c>
      <c r="M43" s="4">
        <v>0.37</v>
      </c>
      <c r="N43" s="4">
        <v>0.37</v>
      </c>
      <c r="O43" s="4">
        <v>0.37</v>
      </c>
      <c r="P43" s="4">
        <v>0.37</v>
      </c>
      <c r="Q43" s="4">
        <v>0.37</v>
      </c>
      <c r="S43" s="17"/>
      <c r="T43" s="17"/>
      <c r="U43" s="17"/>
      <c r="V43" s="17"/>
      <c r="W43" s="17"/>
      <c r="X43" s="17"/>
      <c r="Y43" s="17">
        <f t="shared" si="9"/>
        <v>1.0500000000000001E-2</v>
      </c>
      <c r="Z43" s="17">
        <f t="shared" si="10"/>
        <v>1.0500000000000001E-2</v>
      </c>
      <c r="AA43" s="17">
        <f t="shared" si="11"/>
        <v>1.0500000000000001E-2</v>
      </c>
      <c r="AB43" s="17">
        <f t="shared" si="12"/>
        <v>1.0500000000000001E-2</v>
      </c>
      <c r="AC43" s="17">
        <f t="shared" si="13"/>
        <v>1.0500000000000001E-2</v>
      </c>
      <c r="AD43" s="17">
        <f t="shared" si="14"/>
        <v>1.0500000000000001E-2</v>
      </c>
      <c r="AE43" s="17">
        <f t="shared" si="15"/>
        <v>1.0500000000000001E-2</v>
      </c>
      <c r="AF43" s="17">
        <f t="shared" si="16"/>
        <v>1.0500000000000001E-2</v>
      </c>
      <c r="AG43" s="17">
        <f t="shared" si="17"/>
        <v>1.0500000000000001E-2</v>
      </c>
      <c r="AH43" s="17">
        <f t="shared" si="18"/>
        <v>1.0500000000000001E-2</v>
      </c>
    </row>
    <row r="44" spans="2:34" x14ac:dyDescent="0.2">
      <c r="B44" s="5"/>
      <c r="C44" s="5"/>
      <c r="D44" s="6"/>
      <c r="E44" s="6"/>
      <c r="F44" s="6"/>
      <c r="G44" s="6"/>
      <c r="H44" s="4">
        <v>0.34399999999999997</v>
      </c>
      <c r="I44" s="4">
        <v>0.37</v>
      </c>
      <c r="J44" s="4">
        <v>0.37</v>
      </c>
      <c r="K44" s="4">
        <v>0.37</v>
      </c>
      <c r="L44" s="4">
        <v>0.37</v>
      </c>
      <c r="M44" s="4">
        <v>0.37</v>
      </c>
      <c r="N44" s="4">
        <v>0.37</v>
      </c>
      <c r="O44" s="4">
        <v>0.37</v>
      </c>
      <c r="P44" s="4">
        <v>0.37</v>
      </c>
      <c r="Q44" s="4">
        <v>0.37</v>
      </c>
      <c r="S44" s="17"/>
      <c r="T44" s="17"/>
      <c r="U44" s="17"/>
      <c r="V44" s="17"/>
      <c r="W44" s="17"/>
      <c r="X44" s="17"/>
      <c r="Y44" s="17">
        <f t="shared" si="9"/>
        <v>9.7000000000000003E-3</v>
      </c>
      <c r="Z44" s="17">
        <f t="shared" si="10"/>
        <v>1.0500000000000001E-2</v>
      </c>
      <c r="AA44" s="17">
        <f t="shared" si="11"/>
        <v>1.0500000000000001E-2</v>
      </c>
      <c r="AB44" s="17">
        <f t="shared" si="12"/>
        <v>1.0500000000000001E-2</v>
      </c>
      <c r="AC44" s="17">
        <f t="shared" si="13"/>
        <v>1.0500000000000001E-2</v>
      </c>
      <c r="AD44" s="17">
        <f t="shared" si="14"/>
        <v>1.0500000000000001E-2</v>
      </c>
      <c r="AE44" s="17">
        <f t="shared" si="15"/>
        <v>1.0500000000000001E-2</v>
      </c>
      <c r="AF44" s="17">
        <f t="shared" si="16"/>
        <v>1.0500000000000001E-2</v>
      </c>
      <c r="AG44" s="17">
        <f t="shared" si="17"/>
        <v>1.0500000000000001E-2</v>
      </c>
      <c r="AH44" s="17">
        <f t="shared" si="18"/>
        <v>1.0500000000000001E-2</v>
      </c>
    </row>
    <row r="45" spans="2:34" x14ac:dyDescent="0.2">
      <c r="B45" s="5"/>
      <c r="C45" s="5"/>
      <c r="D45" s="6"/>
      <c r="E45" s="6"/>
      <c r="F45" s="6"/>
      <c r="G45" s="6"/>
      <c r="H45" s="4">
        <v>0.28399999999999997</v>
      </c>
      <c r="I45" s="4">
        <v>0.37</v>
      </c>
      <c r="J45" s="4">
        <v>0.37</v>
      </c>
      <c r="K45" s="4">
        <v>0.37</v>
      </c>
      <c r="L45" s="4">
        <v>0.37</v>
      </c>
      <c r="M45" s="4">
        <v>0.37</v>
      </c>
      <c r="N45" s="4">
        <v>0.37</v>
      </c>
      <c r="O45" s="4">
        <v>0.37</v>
      </c>
      <c r="P45" s="4">
        <v>0.37</v>
      </c>
      <c r="Q45" s="4">
        <v>0.37</v>
      </c>
      <c r="S45" s="17"/>
      <c r="T45" s="17"/>
      <c r="U45" s="17"/>
      <c r="V45" s="17"/>
      <c r="W45" s="17"/>
      <c r="X45" s="17"/>
      <c r="Y45" s="17">
        <f t="shared" si="9"/>
        <v>8.0000000000000002E-3</v>
      </c>
      <c r="Z45" s="17">
        <f t="shared" si="10"/>
        <v>1.0500000000000001E-2</v>
      </c>
      <c r="AA45" s="17">
        <f t="shared" si="11"/>
        <v>1.0500000000000001E-2</v>
      </c>
      <c r="AB45" s="17">
        <f t="shared" si="12"/>
        <v>1.0500000000000001E-2</v>
      </c>
      <c r="AC45" s="17">
        <f t="shared" si="13"/>
        <v>1.0500000000000001E-2</v>
      </c>
      <c r="AD45" s="17">
        <f t="shared" si="14"/>
        <v>1.0500000000000001E-2</v>
      </c>
      <c r="AE45" s="17">
        <f t="shared" si="15"/>
        <v>1.0500000000000001E-2</v>
      </c>
      <c r="AF45" s="17">
        <f t="shared" si="16"/>
        <v>1.0500000000000001E-2</v>
      </c>
      <c r="AG45" s="17">
        <f t="shared" si="17"/>
        <v>1.0500000000000001E-2</v>
      </c>
      <c r="AH45" s="17">
        <f t="shared" si="18"/>
        <v>1.0500000000000001E-2</v>
      </c>
    </row>
    <row r="46" spans="2:34" x14ac:dyDescent="0.2">
      <c r="B46" s="5"/>
      <c r="C46" s="5"/>
      <c r="D46" s="6"/>
      <c r="E46" s="6"/>
      <c r="F46" s="6"/>
      <c r="G46" s="6"/>
      <c r="H46" s="4"/>
      <c r="I46" s="4">
        <v>0.37</v>
      </c>
      <c r="J46" s="4">
        <v>0.37</v>
      </c>
      <c r="K46" s="4">
        <v>0.37</v>
      </c>
      <c r="L46" s="4">
        <v>0.37</v>
      </c>
      <c r="M46" s="4">
        <v>0.37</v>
      </c>
      <c r="N46" s="4">
        <v>0.37</v>
      </c>
      <c r="O46" s="4">
        <v>0.37</v>
      </c>
      <c r="P46" s="4">
        <v>0.37</v>
      </c>
      <c r="Q46" s="4">
        <v>0.37</v>
      </c>
      <c r="S46" s="17"/>
      <c r="T46" s="17"/>
      <c r="U46" s="17"/>
      <c r="V46" s="17"/>
      <c r="W46" s="17"/>
      <c r="X46" s="17"/>
      <c r="Y46" s="17"/>
      <c r="Z46" s="17">
        <f t="shared" si="10"/>
        <v>1.0500000000000001E-2</v>
      </c>
      <c r="AA46" s="17">
        <f t="shared" si="11"/>
        <v>1.0500000000000001E-2</v>
      </c>
      <c r="AB46" s="17">
        <f t="shared" si="12"/>
        <v>1.0500000000000001E-2</v>
      </c>
      <c r="AC46" s="17">
        <f t="shared" si="13"/>
        <v>1.0500000000000001E-2</v>
      </c>
      <c r="AD46" s="17">
        <f t="shared" si="14"/>
        <v>1.0500000000000001E-2</v>
      </c>
      <c r="AE46" s="17">
        <f t="shared" si="15"/>
        <v>1.0500000000000001E-2</v>
      </c>
      <c r="AF46" s="17">
        <f t="shared" si="16"/>
        <v>1.0500000000000001E-2</v>
      </c>
      <c r="AG46" s="17">
        <f t="shared" si="17"/>
        <v>1.0500000000000001E-2</v>
      </c>
      <c r="AH46" s="17">
        <f t="shared" si="18"/>
        <v>1.0500000000000001E-2</v>
      </c>
    </row>
    <row r="47" spans="2:34" x14ac:dyDescent="0.2">
      <c r="B47" s="5"/>
      <c r="C47" s="5"/>
      <c r="D47" s="6"/>
      <c r="E47" s="6"/>
      <c r="F47" s="6"/>
      <c r="G47" s="6"/>
      <c r="H47" s="6"/>
      <c r="I47" s="4">
        <v>0.37</v>
      </c>
      <c r="J47" s="4">
        <v>0.37</v>
      </c>
      <c r="K47" s="4">
        <v>0.37</v>
      </c>
      <c r="L47" s="4">
        <v>0.37</v>
      </c>
      <c r="M47" s="4">
        <v>0.37</v>
      </c>
      <c r="N47" s="4">
        <v>0.37</v>
      </c>
      <c r="O47" s="4">
        <v>0.37</v>
      </c>
      <c r="P47" s="4">
        <v>0.37</v>
      </c>
      <c r="Q47" s="4">
        <v>0.37</v>
      </c>
      <c r="S47" s="17"/>
      <c r="T47" s="17"/>
      <c r="U47" s="17"/>
      <c r="V47" s="17"/>
      <c r="W47" s="17"/>
      <c r="X47" s="17"/>
      <c r="Y47" s="17"/>
      <c r="Z47" s="17">
        <f t="shared" si="10"/>
        <v>1.0500000000000001E-2</v>
      </c>
      <c r="AA47" s="17">
        <f t="shared" si="11"/>
        <v>1.0500000000000001E-2</v>
      </c>
      <c r="AB47" s="17">
        <f t="shared" si="12"/>
        <v>1.0500000000000001E-2</v>
      </c>
      <c r="AC47" s="17">
        <f t="shared" si="13"/>
        <v>1.0500000000000001E-2</v>
      </c>
      <c r="AD47" s="17">
        <f t="shared" si="14"/>
        <v>1.0500000000000001E-2</v>
      </c>
      <c r="AE47" s="17">
        <f t="shared" si="15"/>
        <v>1.0500000000000001E-2</v>
      </c>
      <c r="AF47" s="17">
        <f t="shared" si="16"/>
        <v>1.0500000000000001E-2</v>
      </c>
      <c r="AG47" s="17">
        <f t="shared" si="17"/>
        <v>1.0500000000000001E-2</v>
      </c>
      <c r="AH47" s="17">
        <f t="shared" si="18"/>
        <v>1.0500000000000001E-2</v>
      </c>
    </row>
    <row r="48" spans="2:34" x14ac:dyDescent="0.2">
      <c r="B48" s="5"/>
      <c r="C48" s="5"/>
      <c r="D48" s="6"/>
      <c r="E48" s="6"/>
      <c r="F48" s="6"/>
      <c r="G48" s="6"/>
      <c r="H48" s="6"/>
      <c r="I48" s="4">
        <v>0.37</v>
      </c>
      <c r="J48" s="4">
        <v>0.37</v>
      </c>
      <c r="K48" s="4">
        <v>0.37</v>
      </c>
      <c r="L48" s="4">
        <v>0.37</v>
      </c>
      <c r="M48" s="4">
        <v>0.37</v>
      </c>
      <c r="N48" s="4">
        <v>0.37</v>
      </c>
      <c r="O48" s="4">
        <v>0.37</v>
      </c>
      <c r="P48" s="4">
        <v>0.37</v>
      </c>
      <c r="Q48" s="4">
        <v>0.37</v>
      </c>
      <c r="S48" s="17"/>
      <c r="T48" s="17"/>
      <c r="U48" s="17"/>
      <c r="V48" s="17"/>
      <c r="W48" s="17"/>
      <c r="X48" s="17"/>
      <c r="Y48" s="17"/>
      <c r="Z48" s="17">
        <f t="shared" si="10"/>
        <v>1.0500000000000001E-2</v>
      </c>
      <c r="AA48" s="17">
        <f t="shared" si="11"/>
        <v>1.0500000000000001E-2</v>
      </c>
      <c r="AB48" s="17">
        <f t="shared" si="12"/>
        <v>1.0500000000000001E-2</v>
      </c>
      <c r="AC48" s="17">
        <f t="shared" si="13"/>
        <v>1.0500000000000001E-2</v>
      </c>
      <c r="AD48" s="17">
        <f t="shared" si="14"/>
        <v>1.0500000000000001E-2</v>
      </c>
      <c r="AE48" s="17">
        <f t="shared" si="15"/>
        <v>1.0500000000000001E-2</v>
      </c>
      <c r="AF48" s="17">
        <f t="shared" si="16"/>
        <v>1.0500000000000001E-2</v>
      </c>
      <c r="AG48" s="17">
        <f t="shared" si="17"/>
        <v>1.0500000000000001E-2</v>
      </c>
      <c r="AH48" s="17">
        <f t="shared" si="18"/>
        <v>1.0500000000000001E-2</v>
      </c>
    </row>
    <row r="49" spans="2:34" x14ac:dyDescent="0.2">
      <c r="B49" s="5"/>
      <c r="C49" s="5"/>
      <c r="D49" s="6"/>
      <c r="E49" s="6"/>
      <c r="F49" s="6"/>
      <c r="G49" s="6"/>
      <c r="H49" s="6"/>
      <c r="I49" s="4">
        <v>0.37</v>
      </c>
      <c r="J49" s="4">
        <v>0.37</v>
      </c>
      <c r="K49" s="4">
        <v>0.37</v>
      </c>
      <c r="L49" s="4">
        <v>0.37</v>
      </c>
      <c r="M49" s="4">
        <v>0.37</v>
      </c>
      <c r="N49" s="4">
        <v>0.37</v>
      </c>
      <c r="O49" s="4">
        <v>0.37</v>
      </c>
      <c r="P49" s="4">
        <v>0.37</v>
      </c>
      <c r="Q49" s="4">
        <v>0.37</v>
      </c>
      <c r="S49" s="17"/>
      <c r="T49" s="17"/>
      <c r="U49" s="17"/>
      <c r="V49" s="17"/>
      <c r="W49" s="17"/>
      <c r="X49" s="17"/>
      <c r="Y49" s="17"/>
      <c r="Z49" s="17">
        <f t="shared" si="10"/>
        <v>1.0500000000000001E-2</v>
      </c>
      <c r="AA49" s="17">
        <f t="shared" si="11"/>
        <v>1.0500000000000001E-2</v>
      </c>
      <c r="AB49" s="17">
        <f t="shared" si="12"/>
        <v>1.0500000000000001E-2</v>
      </c>
      <c r="AC49" s="17">
        <f t="shared" si="13"/>
        <v>1.0500000000000001E-2</v>
      </c>
      <c r="AD49" s="17">
        <f t="shared" si="14"/>
        <v>1.0500000000000001E-2</v>
      </c>
      <c r="AE49" s="17">
        <f t="shared" si="15"/>
        <v>1.0500000000000001E-2</v>
      </c>
      <c r="AF49" s="17">
        <f t="shared" si="16"/>
        <v>1.0500000000000001E-2</v>
      </c>
      <c r="AG49" s="17">
        <f t="shared" si="17"/>
        <v>1.0500000000000001E-2</v>
      </c>
      <c r="AH49" s="17">
        <f t="shared" si="18"/>
        <v>1.0500000000000001E-2</v>
      </c>
    </row>
    <row r="50" spans="2:34" x14ac:dyDescent="0.2">
      <c r="B50" s="5"/>
      <c r="C50" s="5"/>
      <c r="D50" s="6"/>
      <c r="E50" s="6"/>
      <c r="F50" s="6"/>
      <c r="G50" s="6"/>
      <c r="H50" s="6"/>
      <c r="I50" s="4">
        <v>0.34399999999999997</v>
      </c>
      <c r="J50" s="4">
        <v>0.37</v>
      </c>
      <c r="K50" s="4">
        <v>0.37</v>
      </c>
      <c r="L50" s="4">
        <v>0.37</v>
      </c>
      <c r="M50" s="4">
        <v>0.37</v>
      </c>
      <c r="N50" s="4">
        <v>0.37</v>
      </c>
      <c r="O50" s="4">
        <v>0.37</v>
      </c>
      <c r="P50" s="4">
        <v>0.37</v>
      </c>
      <c r="Q50" s="4">
        <v>0.37</v>
      </c>
      <c r="S50" s="17"/>
      <c r="T50" s="17"/>
      <c r="U50" s="17"/>
      <c r="V50" s="17"/>
      <c r="W50" s="17"/>
      <c r="X50" s="17"/>
      <c r="Y50" s="17"/>
      <c r="Z50" s="17">
        <f t="shared" si="10"/>
        <v>9.7000000000000003E-3</v>
      </c>
      <c r="AA50" s="17">
        <f t="shared" si="11"/>
        <v>1.0500000000000001E-2</v>
      </c>
      <c r="AB50" s="17">
        <f t="shared" si="12"/>
        <v>1.0500000000000001E-2</v>
      </c>
      <c r="AC50" s="17">
        <f t="shared" si="13"/>
        <v>1.0500000000000001E-2</v>
      </c>
      <c r="AD50" s="17">
        <f t="shared" si="14"/>
        <v>1.0500000000000001E-2</v>
      </c>
      <c r="AE50" s="17">
        <f t="shared" si="15"/>
        <v>1.0500000000000001E-2</v>
      </c>
      <c r="AF50" s="17">
        <f t="shared" si="16"/>
        <v>1.0500000000000001E-2</v>
      </c>
      <c r="AG50" s="17">
        <f t="shared" si="17"/>
        <v>1.0500000000000001E-2</v>
      </c>
      <c r="AH50" s="17">
        <f t="shared" si="18"/>
        <v>1.0500000000000001E-2</v>
      </c>
    </row>
    <row r="51" spans="2:34" x14ac:dyDescent="0.2">
      <c r="B51" s="5"/>
      <c r="C51" s="5"/>
      <c r="D51" s="6"/>
      <c r="E51" s="6"/>
      <c r="F51" s="6"/>
      <c r="G51" s="6"/>
      <c r="H51" s="6"/>
      <c r="I51" s="4">
        <v>0.28399999999999997</v>
      </c>
      <c r="J51" s="4">
        <v>0.37</v>
      </c>
      <c r="K51" s="4">
        <v>0.37</v>
      </c>
      <c r="L51" s="4">
        <v>0.37</v>
      </c>
      <c r="M51" s="4">
        <v>0.37</v>
      </c>
      <c r="N51" s="4">
        <v>0.37</v>
      </c>
      <c r="O51" s="4">
        <v>0.37</v>
      </c>
      <c r="P51" s="4">
        <v>0.37</v>
      </c>
      <c r="Q51" s="4">
        <v>0.37</v>
      </c>
      <c r="S51" s="17"/>
      <c r="T51" s="17"/>
      <c r="U51" s="17"/>
      <c r="V51" s="17"/>
      <c r="W51" s="17"/>
      <c r="X51" s="17"/>
      <c r="Y51" s="17"/>
      <c r="Z51" s="17">
        <f t="shared" si="10"/>
        <v>8.0000000000000002E-3</v>
      </c>
      <c r="AA51" s="17">
        <f t="shared" si="11"/>
        <v>1.0500000000000001E-2</v>
      </c>
      <c r="AB51" s="17">
        <f t="shared" si="12"/>
        <v>1.0500000000000001E-2</v>
      </c>
      <c r="AC51" s="17">
        <f t="shared" si="13"/>
        <v>1.0500000000000001E-2</v>
      </c>
      <c r="AD51" s="17">
        <f t="shared" si="14"/>
        <v>1.0500000000000001E-2</v>
      </c>
      <c r="AE51" s="17">
        <f t="shared" si="15"/>
        <v>1.0500000000000001E-2</v>
      </c>
      <c r="AF51" s="17">
        <f t="shared" si="16"/>
        <v>1.0500000000000001E-2</v>
      </c>
      <c r="AG51" s="17">
        <f t="shared" si="17"/>
        <v>1.0500000000000001E-2</v>
      </c>
      <c r="AH51" s="17">
        <f t="shared" si="18"/>
        <v>1.0500000000000001E-2</v>
      </c>
    </row>
    <row r="52" spans="2:34" x14ac:dyDescent="0.2">
      <c r="B52" s="5"/>
      <c r="C52" s="5"/>
      <c r="D52" s="6"/>
      <c r="E52" s="6"/>
      <c r="F52" s="6"/>
      <c r="G52" s="6"/>
      <c r="H52" s="6"/>
      <c r="I52" s="4"/>
      <c r="J52" s="4">
        <v>0.37</v>
      </c>
      <c r="K52" s="4">
        <v>0.37</v>
      </c>
      <c r="L52" s="4">
        <v>0.37</v>
      </c>
      <c r="M52" s="4">
        <v>0.37</v>
      </c>
      <c r="N52" s="4">
        <v>0.37</v>
      </c>
      <c r="O52" s="4">
        <v>0.37</v>
      </c>
      <c r="P52" s="4">
        <v>0.37</v>
      </c>
      <c r="Q52" s="4">
        <v>0.37</v>
      </c>
      <c r="S52" s="17"/>
      <c r="T52" s="17"/>
      <c r="U52" s="17"/>
      <c r="V52" s="17"/>
      <c r="W52" s="17"/>
      <c r="X52" s="17"/>
      <c r="Y52" s="17"/>
      <c r="Z52" s="17"/>
      <c r="AA52" s="17">
        <f t="shared" si="11"/>
        <v>1.0500000000000001E-2</v>
      </c>
      <c r="AB52" s="17">
        <f t="shared" si="12"/>
        <v>1.0500000000000001E-2</v>
      </c>
      <c r="AC52" s="17">
        <f t="shared" si="13"/>
        <v>1.0500000000000001E-2</v>
      </c>
      <c r="AD52" s="17">
        <f t="shared" si="14"/>
        <v>1.0500000000000001E-2</v>
      </c>
      <c r="AE52" s="17">
        <f t="shared" si="15"/>
        <v>1.0500000000000001E-2</v>
      </c>
      <c r="AF52" s="17">
        <f t="shared" si="16"/>
        <v>1.0500000000000001E-2</v>
      </c>
      <c r="AG52" s="17">
        <f t="shared" si="17"/>
        <v>1.0500000000000001E-2</v>
      </c>
      <c r="AH52" s="17">
        <f t="shared" si="18"/>
        <v>1.0500000000000001E-2</v>
      </c>
    </row>
    <row r="53" spans="2:34" x14ac:dyDescent="0.2">
      <c r="B53" s="5"/>
      <c r="C53" s="5"/>
      <c r="D53" s="6"/>
      <c r="E53" s="6"/>
      <c r="F53" s="6"/>
      <c r="G53" s="6"/>
      <c r="H53" s="6"/>
      <c r="I53" s="6"/>
      <c r="J53" s="4">
        <v>0.34399999999999997</v>
      </c>
      <c r="K53" s="4">
        <v>0.37</v>
      </c>
      <c r="L53" s="4">
        <v>0.37</v>
      </c>
      <c r="M53" s="4">
        <v>0.37</v>
      </c>
      <c r="N53" s="4">
        <v>0.37</v>
      </c>
      <c r="O53" s="4">
        <v>0.37</v>
      </c>
      <c r="P53" s="4">
        <v>0.37</v>
      </c>
      <c r="Q53" s="4">
        <v>0.37</v>
      </c>
      <c r="S53" s="17"/>
      <c r="T53" s="17"/>
      <c r="U53" s="17"/>
      <c r="V53" s="17"/>
      <c r="W53" s="17"/>
      <c r="X53" s="17"/>
      <c r="Y53" s="17"/>
      <c r="Z53" s="17"/>
      <c r="AA53" s="17">
        <f t="shared" si="11"/>
        <v>9.7000000000000003E-3</v>
      </c>
      <c r="AB53" s="17">
        <f t="shared" si="12"/>
        <v>1.0500000000000001E-2</v>
      </c>
      <c r="AC53" s="17">
        <f t="shared" si="13"/>
        <v>1.0500000000000001E-2</v>
      </c>
      <c r="AD53" s="17">
        <f t="shared" si="14"/>
        <v>1.0500000000000001E-2</v>
      </c>
      <c r="AE53" s="17">
        <f t="shared" si="15"/>
        <v>1.0500000000000001E-2</v>
      </c>
      <c r="AF53" s="17">
        <f t="shared" si="16"/>
        <v>1.0500000000000001E-2</v>
      </c>
      <c r="AG53" s="17">
        <f t="shared" si="17"/>
        <v>1.0500000000000001E-2</v>
      </c>
      <c r="AH53" s="17">
        <f t="shared" si="18"/>
        <v>1.0500000000000001E-2</v>
      </c>
    </row>
    <row r="54" spans="2:34" x14ac:dyDescent="0.2">
      <c r="B54" s="5"/>
      <c r="C54" s="5"/>
      <c r="D54" s="6"/>
      <c r="E54" s="6"/>
      <c r="F54" s="6"/>
      <c r="G54" s="6"/>
      <c r="H54" s="6"/>
      <c r="I54" s="6"/>
      <c r="J54" s="4">
        <v>0.28399999999999997</v>
      </c>
      <c r="K54" s="4">
        <v>0.37</v>
      </c>
      <c r="L54" s="4">
        <v>0.37</v>
      </c>
      <c r="M54" s="4">
        <v>0.37</v>
      </c>
      <c r="N54" s="4">
        <v>0.37</v>
      </c>
      <c r="O54" s="4">
        <v>0.37</v>
      </c>
      <c r="P54" s="4">
        <v>0.37</v>
      </c>
      <c r="Q54" s="4">
        <v>0.37</v>
      </c>
      <c r="S54" s="17"/>
      <c r="T54" s="17"/>
      <c r="U54" s="17"/>
      <c r="V54" s="17"/>
      <c r="W54" s="17"/>
      <c r="X54" s="17"/>
      <c r="Y54" s="17"/>
      <c r="Z54" s="17"/>
      <c r="AA54" s="17">
        <f t="shared" si="11"/>
        <v>8.0000000000000002E-3</v>
      </c>
      <c r="AB54" s="17">
        <f t="shared" si="12"/>
        <v>1.0500000000000001E-2</v>
      </c>
      <c r="AC54" s="17">
        <f t="shared" si="13"/>
        <v>1.0500000000000001E-2</v>
      </c>
      <c r="AD54" s="17">
        <f t="shared" si="14"/>
        <v>1.0500000000000001E-2</v>
      </c>
      <c r="AE54" s="17">
        <f t="shared" si="15"/>
        <v>1.0500000000000001E-2</v>
      </c>
      <c r="AF54" s="17">
        <f t="shared" si="16"/>
        <v>1.0500000000000001E-2</v>
      </c>
      <c r="AG54" s="17">
        <f t="shared" si="17"/>
        <v>1.0500000000000001E-2</v>
      </c>
      <c r="AH54" s="17">
        <f t="shared" si="18"/>
        <v>1.0500000000000001E-2</v>
      </c>
    </row>
    <row r="55" spans="2:34" x14ac:dyDescent="0.2">
      <c r="B55" s="5"/>
      <c r="C55" s="5"/>
      <c r="D55" s="6"/>
      <c r="E55" s="6"/>
      <c r="F55" s="6"/>
      <c r="G55" s="6"/>
      <c r="H55" s="6"/>
      <c r="I55" s="6"/>
      <c r="J55" s="6"/>
      <c r="K55" s="4">
        <v>0.37</v>
      </c>
      <c r="L55" s="4">
        <v>0.37</v>
      </c>
      <c r="M55" s="4">
        <v>0.37</v>
      </c>
      <c r="N55" s="4">
        <v>0.37</v>
      </c>
      <c r="O55" s="4">
        <v>0.37</v>
      </c>
      <c r="P55" s="4">
        <v>0.37</v>
      </c>
      <c r="Q55" s="4">
        <v>0.37</v>
      </c>
      <c r="S55" s="17"/>
      <c r="T55" s="17"/>
      <c r="U55" s="17"/>
      <c r="V55" s="17"/>
      <c r="W55" s="17"/>
      <c r="X55" s="17"/>
      <c r="Y55" s="17"/>
      <c r="Z55" s="17"/>
      <c r="AA55" s="17"/>
      <c r="AB55" s="17">
        <f t="shared" si="12"/>
        <v>1.0500000000000001E-2</v>
      </c>
      <c r="AC55" s="17">
        <f t="shared" si="13"/>
        <v>1.0500000000000001E-2</v>
      </c>
      <c r="AD55" s="17">
        <f t="shared" si="14"/>
        <v>1.0500000000000001E-2</v>
      </c>
      <c r="AE55" s="17">
        <f t="shared" si="15"/>
        <v>1.0500000000000001E-2</v>
      </c>
      <c r="AF55" s="17">
        <f t="shared" si="16"/>
        <v>1.0500000000000001E-2</v>
      </c>
      <c r="AG55" s="17">
        <f t="shared" si="17"/>
        <v>1.0500000000000001E-2</v>
      </c>
      <c r="AH55" s="17">
        <f t="shared" si="18"/>
        <v>1.0500000000000001E-2</v>
      </c>
    </row>
    <row r="56" spans="2:34" x14ac:dyDescent="0.2">
      <c r="B56" s="5"/>
      <c r="C56" s="5"/>
      <c r="D56" s="6"/>
      <c r="E56" s="6"/>
      <c r="F56" s="6"/>
      <c r="G56" s="6"/>
      <c r="H56" s="6"/>
      <c r="I56" s="6"/>
      <c r="J56" s="6"/>
      <c r="K56" s="4">
        <v>0.34399999999999997</v>
      </c>
      <c r="L56" s="4">
        <v>0.37</v>
      </c>
      <c r="M56" s="4">
        <v>0.37</v>
      </c>
      <c r="N56" s="4">
        <v>0.37</v>
      </c>
      <c r="O56" s="4">
        <v>0.37</v>
      </c>
      <c r="P56" s="4">
        <v>0.37</v>
      </c>
      <c r="Q56" s="4">
        <v>0.37</v>
      </c>
      <c r="S56" s="17"/>
      <c r="T56" s="17"/>
      <c r="U56" s="17"/>
      <c r="V56" s="17"/>
      <c r="W56" s="17"/>
      <c r="X56" s="17"/>
      <c r="Y56" s="17"/>
      <c r="Z56" s="17"/>
      <c r="AA56" s="17"/>
      <c r="AB56" s="17">
        <f t="shared" si="12"/>
        <v>9.7000000000000003E-3</v>
      </c>
      <c r="AC56" s="17">
        <f t="shared" si="13"/>
        <v>1.0500000000000001E-2</v>
      </c>
      <c r="AD56" s="17">
        <f t="shared" si="14"/>
        <v>1.0500000000000001E-2</v>
      </c>
      <c r="AE56" s="17">
        <f t="shared" si="15"/>
        <v>1.0500000000000001E-2</v>
      </c>
      <c r="AF56" s="17">
        <f t="shared" si="16"/>
        <v>1.0500000000000001E-2</v>
      </c>
      <c r="AG56" s="17">
        <f t="shared" si="17"/>
        <v>1.0500000000000001E-2</v>
      </c>
      <c r="AH56" s="17">
        <f t="shared" si="18"/>
        <v>1.0500000000000001E-2</v>
      </c>
    </row>
    <row r="57" spans="2:34" x14ac:dyDescent="0.2">
      <c r="B57" s="5"/>
      <c r="C57" s="5"/>
      <c r="D57" s="6"/>
      <c r="E57" s="6"/>
      <c r="F57" s="6"/>
      <c r="G57" s="6"/>
      <c r="H57" s="6"/>
      <c r="I57" s="6"/>
      <c r="J57" s="6"/>
      <c r="K57" s="4">
        <v>0.28399999999999997</v>
      </c>
      <c r="L57" s="4">
        <v>0.37</v>
      </c>
      <c r="M57" s="4">
        <v>0.37</v>
      </c>
      <c r="N57" s="4">
        <v>0.37</v>
      </c>
      <c r="O57" s="4">
        <v>0.37</v>
      </c>
      <c r="P57" s="4">
        <v>0.37</v>
      </c>
      <c r="Q57" s="4">
        <v>0.37</v>
      </c>
      <c r="S57" s="17"/>
      <c r="T57" s="17"/>
      <c r="U57" s="17"/>
      <c r="V57" s="17"/>
      <c r="W57" s="17"/>
      <c r="X57" s="17"/>
      <c r="Y57" s="17"/>
      <c r="Z57" s="17"/>
      <c r="AA57" s="17"/>
      <c r="AB57" s="17">
        <f t="shared" si="12"/>
        <v>8.0000000000000002E-3</v>
      </c>
      <c r="AC57" s="17">
        <f t="shared" si="13"/>
        <v>1.0500000000000001E-2</v>
      </c>
      <c r="AD57" s="17">
        <f t="shared" si="14"/>
        <v>1.0500000000000001E-2</v>
      </c>
      <c r="AE57" s="17">
        <f t="shared" si="15"/>
        <v>1.0500000000000001E-2</v>
      </c>
      <c r="AF57" s="17">
        <f t="shared" si="16"/>
        <v>1.0500000000000001E-2</v>
      </c>
      <c r="AG57" s="17">
        <f t="shared" si="17"/>
        <v>1.0500000000000001E-2</v>
      </c>
      <c r="AH57" s="17">
        <f t="shared" si="18"/>
        <v>1.0500000000000001E-2</v>
      </c>
    </row>
    <row r="58" spans="2:34" x14ac:dyDescent="0.2">
      <c r="B58" s="5"/>
      <c r="C58" s="5"/>
      <c r="D58" s="6"/>
      <c r="E58" s="6"/>
      <c r="F58" s="6"/>
      <c r="G58" s="6"/>
      <c r="H58" s="6"/>
      <c r="I58" s="6"/>
      <c r="J58" s="6"/>
      <c r="K58" s="4"/>
      <c r="L58" s="4">
        <v>0.37</v>
      </c>
      <c r="M58" s="4">
        <v>0.37</v>
      </c>
      <c r="N58" s="4">
        <v>0.37</v>
      </c>
      <c r="O58" s="4">
        <v>0.37</v>
      </c>
      <c r="P58" s="4">
        <v>0.37</v>
      </c>
      <c r="Q58" s="4">
        <v>0.37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>
        <f t="shared" si="13"/>
        <v>1.0500000000000001E-2</v>
      </c>
      <c r="AD58" s="17">
        <f t="shared" si="14"/>
        <v>1.0500000000000001E-2</v>
      </c>
      <c r="AE58" s="17">
        <f t="shared" si="15"/>
        <v>1.0500000000000001E-2</v>
      </c>
      <c r="AF58" s="17">
        <f t="shared" si="16"/>
        <v>1.0500000000000001E-2</v>
      </c>
      <c r="AG58" s="17">
        <f t="shared" si="17"/>
        <v>1.0500000000000001E-2</v>
      </c>
      <c r="AH58" s="17">
        <f t="shared" si="18"/>
        <v>1.0500000000000001E-2</v>
      </c>
    </row>
    <row r="59" spans="2:34" x14ac:dyDescent="0.2">
      <c r="B59" s="5"/>
      <c r="C59" s="5"/>
      <c r="D59" s="6"/>
      <c r="E59" s="6"/>
      <c r="F59" s="6"/>
      <c r="G59" s="6"/>
      <c r="H59" s="6"/>
      <c r="I59" s="6"/>
      <c r="J59" s="6"/>
      <c r="K59" s="6"/>
      <c r="L59" s="4">
        <v>0.34399999999999997</v>
      </c>
      <c r="M59" s="4">
        <v>0.37</v>
      </c>
      <c r="N59" s="4">
        <v>0.37</v>
      </c>
      <c r="O59" s="4">
        <v>0.37</v>
      </c>
      <c r="P59" s="4">
        <v>0.37</v>
      </c>
      <c r="Q59" s="4">
        <v>0.37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>
        <f t="shared" si="13"/>
        <v>9.7000000000000003E-3</v>
      </c>
      <c r="AD59" s="17">
        <f t="shared" si="14"/>
        <v>1.0500000000000001E-2</v>
      </c>
      <c r="AE59" s="17">
        <f t="shared" si="15"/>
        <v>1.0500000000000001E-2</v>
      </c>
      <c r="AF59" s="17">
        <f t="shared" si="16"/>
        <v>1.0500000000000001E-2</v>
      </c>
      <c r="AG59" s="17">
        <f t="shared" si="17"/>
        <v>1.0500000000000001E-2</v>
      </c>
      <c r="AH59" s="17">
        <f t="shared" si="18"/>
        <v>1.0500000000000001E-2</v>
      </c>
    </row>
    <row r="60" spans="2:34" x14ac:dyDescent="0.2">
      <c r="B60" s="5"/>
      <c r="C60" s="5"/>
      <c r="D60" s="6"/>
      <c r="E60" s="6"/>
      <c r="F60" s="6"/>
      <c r="G60" s="6"/>
      <c r="H60" s="6"/>
      <c r="I60" s="6"/>
      <c r="J60" s="6"/>
      <c r="K60" s="6"/>
      <c r="L60" s="4">
        <v>0.28399999999999997</v>
      </c>
      <c r="M60" s="4">
        <v>0.37</v>
      </c>
      <c r="N60" s="4">
        <v>0.37</v>
      </c>
      <c r="O60" s="4">
        <v>0.37</v>
      </c>
      <c r="P60" s="4">
        <v>0.37</v>
      </c>
      <c r="Q60" s="4">
        <v>0.37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>
        <f t="shared" si="13"/>
        <v>8.0000000000000002E-3</v>
      </c>
      <c r="AD60" s="17">
        <f t="shared" si="14"/>
        <v>1.0500000000000001E-2</v>
      </c>
      <c r="AE60" s="17">
        <f t="shared" si="15"/>
        <v>1.0500000000000001E-2</v>
      </c>
      <c r="AF60" s="17">
        <f t="shared" si="16"/>
        <v>1.0500000000000001E-2</v>
      </c>
      <c r="AG60" s="17">
        <f t="shared" si="17"/>
        <v>1.0500000000000001E-2</v>
      </c>
      <c r="AH60" s="17">
        <f t="shared" si="18"/>
        <v>1.0500000000000001E-2</v>
      </c>
    </row>
    <row r="61" spans="2:34" x14ac:dyDescent="0.2">
      <c r="B61" s="5"/>
      <c r="C61" s="5"/>
      <c r="D61" s="6"/>
      <c r="E61" s="6"/>
      <c r="F61" s="6"/>
      <c r="G61" s="6"/>
      <c r="H61" s="6"/>
      <c r="I61" s="6"/>
      <c r="J61" s="6"/>
      <c r="K61" s="6"/>
      <c r="L61" s="6"/>
      <c r="M61" s="4">
        <v>0.37</v>
      </c>
      <c r="N61" s="4">
        <v>0.37</v>
      </c>
      <c r="O61" s="4">
        <v>0.37</v>
      </c>
      <c r="P61" s="4">
        <v>0.37</v>
      </c>
      <c r="Q61" s="4">
        <v>0.37</v>
      </c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>
        <f t="shared" si="14"/>
        <v>1.0500000000000001E-2</v>
      </c>
      <c r="AE61" s="17">
        <f t="shared" si="15"/>
        <v>1.0500000000000001E-2</v>
      </c>
      <c r="AF61" s="17">
        <f t="shared" si="16"/>
        <v>1.0500000000000001E-2</v>
      </c>
      <c r="AG61" s="17">
        <f t="shared" si="17"/>
        <v>1.0500000000000001E-2</v>
      </c>
      <c r="AH61" s="17">
        <f t="shared" si="18"/>
        <v>1.0500000000000001E-2</v>
      </c>
    </row>
    <row r="62" spans="2:34" x14ac:dyDescent="0.2">
      <c r="B62" s="5"/>
      <c r="C62" s="5"/>
      <c r="D62" s="6"/>
      <c r="E62" s="6"/>
      <c r="F62" s="6"/>
      <c r="G62" s="6"/>
      <c r="H62" s="6"/>
      <c r="I62" s="6"/>
      <c r="J62" s="6"/>
      <c r="K62" s="6"/>
      <c r="L62" s="6"/>
      <c r="M62" s="4">
        <v>0.34399999999999997</v>
      </c>
      <c r="N62" s="4">
        <v>0.37</v>
      </c>
      <c r="O62" s="4">
        <v>0.37</v>
      </c>
      <c r="P62" s="4">
        <v>0.37</v>
      </c>
      <c r="Q62" s="4">
        <v>0.37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>
        <f t="shared" si="14"/>
        <v>9.7000000000000003E-3</v>
      </c>
      <c r="AE62" s="17">
        <f t="shared" si="15"/>
        <v>1.0500000000000001E-2</v>
      </c>
      <c r="AF62" s="17">
        <f t="shared" si="16"/>
        <v>1.0500000000000001E-2</v>
      </c>
      <c r="AG62" s="17">
        <f t="shared" si="17"/>
        <v>1.0500000000000001E-2</v>
      </c>
      <c r="AH62" s="17">
        <f t="shared" si="18"/>
        <v>1.0500000000000001E-2</v>
      </c>
    </row>
    <row r="63" spans="2:34" x14ac:dyDescent="0.2">
      <c r="B63" s="5"/>
      <c r="C63" s="5"/>
      <c r="D63" s="6"/>
      <c r="E63" s="6"/>
      <c r="F63" s="6"/>
      <c r="G63" s="6"/>
      <c r="H63" s="6"/>
      <c r="I63" s="6"/>
      <c r="J63" s="6"/>
      <c r="K63" s="6"/>
      <c r="L63" s="6"/>
      <c r="M63" s="4">
        <v>0.28399999999999997</v>
      </c>
      <c r="N63" s="4">
        <v>0.37</v>
      </c>
      <c r="O63" s="4">
        <v>0.37</v>
      </c>
      <c r="P63" s="4">
        <v>0.37</v>
      </c>
      <c r="Q63" s="4">
        <v>0.37</v>
      </c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>
        <f t="shared" si="14"/>
        <v>8.0000000000000002E-3</v>
      </c>
      <c r="AE63" s="17">
        <f t="shared" si="15"/>
        <v>1.0500000000000001E-2</v>
      </c>
      <c r="AF63" s="17">
        <f t="shared" si="16"/>
        <v>1.0500000000000001E-2</v>
      </c>
      <c r="AG63" s="17">
        <f t="shared" si="17"/>
        <v>1.0500000000000001E-2</v>
      </c>
      <c r="AH63" s="17">
        <f t="shared" si="18"/>
        <v>1.0500000000000001E-2</v>
      </c>
    </row>
    <row r="64" spans="2:34" x14ac:dyDescent="0.2">
      <c r="B64" s="5"/>
      <c r="C64" s="5"/>
      <c r="D64" s="6"/>
      <c r="E64" s="6"/>
      <c r="F64" s="6"/>
      <c r="G64" s="6"/>
      <c r="H64" s="6"/>
      <c r="I64" s="6"/>
      <c r="J64" s="6"/>
      <c r="K64" s="6"/>
      <c r="L64" s="6"/>
      <c r="M64" s="4"/>
      <c r="N64" s="4">
        <v>0.37</v>
      </c>
      <c r="O64" s="4">
        <v>0.37</v>
      </c>
      <c r="P64" s="4">
        <v>0.37</v>
      </c>
      <c r="Q64" s="4">
        <v>0.37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>
        <f t="shared" si="15"/>
        <v>1.0500000000000001E-2</v>
      </c>
      <c r="AF64" s="17">
        <f t="shared" si="16"/>
        <v>1.0500000000000001E-2</v>
      </c>
      <c r="AG64" s="17">
        <f t="shared" si="17"/>
        <v>1.0500000000000001E-2</v>
      </c>
      <c r="AH64" s="17">
        <f t="shared" si="18"/>
        <v>1.0500000000000001E-2</v>
      </c>
    </row>
    <row r="65" spans="1:34" x14ac:dyDescent="0.2">
      <c r="B65" s="5"/>
      <c r="C65" s="5"/>
      <c r="D65" s="6"/>
      <c r="E65" s="6"/>
      <c r="F65" s="6"/>
      <c r="G65" s="6"/>
      <c r="H65" s="6"/>
      <c r="I65" s="6"/>
      <c r="J65" s="6"/>
      <c r="K65" s="6"/>
      <c r="L65" s="6"/>
      <c r="M65" s="6"/>
      <c r="N65" s="4">
        <v>0.34399999999999997</v>
      </c>
      <c r="O65" s="4">
        <v>0.37</v>
      </c>
      <c r="P65" s="4">
        <v>0.37</v>
      </c>
      <c r="Q65" s="4">
        <v>0.37</v>
      </c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>
        <f t="shared" si="15"/>
        <v>9.7000000000000003E-3</v>
      </c>
      <c r="AF65" s="17">
        <f t="shared" si="16"/>
        <v>1.0500000000000001E-2</v>
      </c>
      <c r="AG65" s="17">
        <f t="shared" si="17"/>
        <v>1.0500000000000001E-2</v>
      </c>
      <c r="AH65" s="17">
        <f t="shared" si="18"/>
        <v>1.0500000000000001E-2</v>
      </c>
    </row>
    <row r="66" spans="1:34" x14ac:dyDescent="0.2">
      <c r="B66" s="5"/>
      <c r="C66" s="5"/>
      <c r="D66" s="6"/>
      <c r="E66" s="6"/>
      <c r="F66" s="6"/>
      <c r="G66" s="6"/>
      <c r="H66" s="6"/>
      <c r="I66" s="6"/>
      <c r="J66" s="6"/>
      <c r="K66" s="6"/>
      <c r="L66" s="6"/>
      <c r="M66" s="6"/>
      <c r="N66" s="4">
        <v>0.28399999999999997</v>
      </c>
      <c r="O66" s="4">
        <v>0.37</v>
      </c>
      <c r="P66" s="4">
        <v>0.37</v>
      </c>
      <c r="Q66" s="4">
        <v>0.37</v>
      </c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>
        <f t="shared" si="15"/>
        <v>8.0000000000000002E-3</v>
      </c>
      <c r="AF66" s="17">
        <f t="shared" si="16"/>
        <v>1.0500000000000001E-2</v>
      </c>
      <c r="AG66" s="17">
        <f t="shared" si="17"/>
        <v>1.0500000000000001E-2</v>
      </c>
      <c r="AH66" s="17">
        <f t="shared" si="18"/>
        <v>1.0500000000000001E-2</v>
      </c>
    </row>
    <row r="67" spans="1:34" x14ac:dyDescent="0.2">
      <c r="B67" s="5"/>
      <c r="C67" s="5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4">
        <v>0.37</v>
      </c>
      <c r="P67" s="4">
        <v>0.37</v>
      </c>
      <c r="Q67" s="4">
        <v>0.37</v>
      </c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>
        <f t="shared" si="16"/>
        <v>1.0500000000000001E-2</v>
      </c>
      <c r="AG67" s="17">
        <f t="shared" si="17"/>
        <v>1.0500000000000001E-2</v>
      </c>
      <c r="AH67" s="17">
        <f t="shared" si="18"/>
        <v>1.0500000000000001E-2</v>
      </c>
    </row>
    <row r="68" spans="1:34" x14ac:dyDescent="0.2">
      <c r="B68" s="5"/>
      <c r="C68" s="5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4">
        <v>0.34399999999999997</v>
      </c>
      <c r="P68" s="4">
        <v>0.37</v>
      </c>
      <c r="Q68" s="4">
        <v>0.37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>
        <f t="shared" ref="AF68:AF69" si="19">ROUND(CONVERT(O68,"ft^3","m^3"),4)</f>
        <v>9.7000000000000003E-3</v>
      </c>
      <c r="AG68" s="17">
        <f t="shared" ref="AG68:AG72" si="20">ROUND(CONVERT(P68,"ft^3","m^3"),4)</f>
        <v>1.0500000000000001E-2</v>
      </c>
      <c r="AH68" s="17">
        <f t="shared" ref="AH68:AH75" si="21">ROUND(CONVERT(Q68,"ft^3","m^3"),4)</f>
        <v>1.0500000000000001E-2</v>
      </c>
    </row>
    <row r="69" spans="1:34" x14ac:dyDescent="0.2">
      <c r="B69" s="5"/>
      <c r="C69" s="5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4">
        <v>0.28399999999999997</v>
      </c>
      <c r="P69" s="4">
        <v>0.37</v>
      </c>
      <c r="Q69" s="4">
        <v>0.37</v>
      </c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>
        <f t="shared" si="19"/>
        <v>8.0000000000000002E-3</v>
      </c>
      <c r="AG69" s="17">
        <f t="shared" si="20"/>
        <v>1.0500000000000001E-2</v>
      </c>
      <c r="AH69" s="17">
        <f t="shared" si="21"/>
        <v>1.0500000000000001E-2</v>
      </c>
    </row>
    <row r="70" spans="1:34" x14ac:dyDescent="0.2">
      <c r="B70" s="5"/>
      <c r="C70" s="5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4"/>
      <c r="P70" s="4">
        <v>0.37</v>
      </c>
      <c r="Q70" s="4">
        <v>0.37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>
        <f t="shared" si="20"/>
        <v>1.0500000000000001E-2</v>
      </c>
      <c r="AH70" s="17">
        <f t="shared" si="21"/>
        <v>1.0500000000000001E-2</v>
      </c>
    </row>
    <row r="71" spans="1:34" x14ac:dyDescent="0.2">
      <c r="B71" s="5"/>
      <c r="C71" s="5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4">
        <v>0.34399999999999997</v>
      </c>
      <c r="Q71" s="4">
        <v>0.37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>
        <f t="shared" si="20"/>
        <v>9.7000000000000003E-3</v>
      </c>
      <c r="AH71" s="17">
        <f t="shared" si="21"/>
        <v>1.0500000000000001E-2</v>
      </c>
    </row>
    <row r="72" spans="1:34" x14ac:dyDescent="0.2">
      <c r="B72" s="5"/>
      <c r="C72" s="5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4">
        <v>0.28399999999999997</v>
      </c>
      <c r="Q72" s="4">
        <v>0.37</v>
      </c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>
        <f t="shared" si="20"/>
        <v>8.0000000000000002E-3</v>
      </c>
      <c r="AH72" s="17">
        <f t="shared" si="21"/>
        <v>1.0500000000000001E-2</v>
      </c>
    </row>
    <row r="73" spans="1:34" x14ac:dyDescent="0.2">
      <c r="B73" s="5"/>
      <c r="C73" s="5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4">
        <v>0.37</v>
      </c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>
        <f t="shared" si="21"/>
        <v>1.0500000000000001E-2</v>
      </c>
    </row>
    <row r="74" spans="1:34" x14ac:dyDescent="0.2">
      <c r="B74" s="5"/>
      <c r="C74" s="5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4">
        <v>0.34399999999999997</v>
      </c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>
        <f t="shared" si="21"/>
        <v>9.7000000000000003E-3</v>
      </c>
    </row>
    <row r="75" spans="1:34" x14ac:dyDescent="0.2">
      <c r="B75" s="5"/>
      <c r="C75" s="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4">
        <v>0.28399999999999997</v>
      </c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>
        <f t="shared" si="21"/>
        <v>8.0000000000000002E-3</v>
      </c>
    </row>
    <row r="76" spans="1:34" x14ac:dyDescent="0.2">
      <c r="B76" s="7"/>
      <c r="C76" s="7"/>
      <c r="S76" s="18"/>
      <c r="T76" s="18"/>
    </row>
    <row r="77" spans="1:34" x14ac:dyDescent="0.2">
      <c r="B77" s="2">
        <v>12</v>
      </c>
      <c r="C77" s="2">
        <v>18</v>
      </c>
      <c r="D77" s="2">
        <f>C77+6</f>
        <v>24</v>
      </c>
      <c r="E77" s="2">
        <f t="shared" ref="E77" si="22">D77+6</f>
        <v>30</v>
      </c>
      <c r="F77" s="2">
        <f>E77+3</f>
        <v>33</v>
      </c>
      <c r="G77" s="2">
        <f>E77+6</f>
        <v>36</v>
      </c>
      <c r="H77" s="2">
        <f t="shared" ref="H77:I77" si="23">G77+6</f>
        <v>42</v>
      </c>
      <c r="I77" s="2">
        <f t="shared" si="23"/>
        <v>48</v>
      </c>
      <c r="J77" s="2">
        <v>51</v>
      </c>
      <c r="K77" s="2">
        <f>I77+6</f>
        <v>54</v>
      </c>
      <c r="L77" s="2">
        <v>57</v>
      </c>
      <c r="M77" s="2">
        <f>K77+6</f>
        <v>60</v>
      </c>
      <c r="N77" s="2">
        <v>63</v>
      </c>
      <c r="O77" s="2">
        <f>M77+6</f>
        <v>66</v>
      </c>
      <c r="P77" s="2">
        <v>69</v>
      </c>
      <c r="Q77" s="2">
        <f>O77+6</f>
        <v>72</v>
      </c>
      <c r="S77" s="21">
        <f>ROUNDUP(CONVERT(B$2,"in","mm"),1)</f>
        <v>304.8</v>
      </c>
      <c r="T77" s="21">
        <f t="shared" ref="T77:AH77" si="24">ROUNDUP(CONVERT(C$2,"in","mm"),1)</f>
        <v>457.2</v>
      </c>
      <c r="U77" s="21">
        <f t="shared" si="24"/>
        <v>609.6</v>
      </c>
      <c r="V77" s="21">
        <f t="shared" si="24"/>
        <v>762</v>
      </c>
      <c r="W77" s="21">
        <f t="shared" si="24"/>
        <v>838.2</v>
      </c>
      <c r="X77" s="21">
        <f t="shared" si="24"/>
        <v>914.4</v>
      </c>
      <c r="Y77" s="21">
        <f t="shared" si="24"/>
        <v>1066.8</v>
      </c>
      <c r="Z77" s="21">
        <f t="shared" si="24"/>
        <v>1219.2</v>
      </c>
      <c r="AA77" s="21">
        <f t="shared" si="24"/>
        <v>1295.4000000000001</v>
      </c>
      <c r="AB77" s="21">
        <f t="shared" si="24"/>
        <v>1371.6</v>
      </c>
      <c r="AC77" s="21">
        <f t="shared" si="24"/>
        <v>1447.8</v>
      </c>
      <c r="AD77" s="21">
        <f t="shared" si="24"/>
        <v>1524</v>
      </c>
      <c r="AE77" s="21">
        <f t="shared" si="24"/>
        <v>1600.2</v>
      </c>
      <c r="AF77" s="21">
        <f t="shared" si="24"/>
        <v>1676.4</v>
      </c>
      <c r="AG77" s="21">
        <f t="shared" si="24"/>
        <v>1752.6</v>
      </c>
      <c r="AH77" s="21">
        <f t="shared" si="24"/>
        <v>1828.8</v>
      </c>
    </row>
    <row r="78" spans="1:34" x14ac:dyDescent="0.2">
      <c r="B78" s="5">
        <f>SUM(B3:B75)</f>
        <v>4.2160000000000002</v>
      </c>
      <c r="C78" s="5">
        <f>SUM(C3:C75)</f>
        <v>6.4360000000000008</v>
      </c>
      <c r="D78" s="5">
        <f t="shared" ref="D78:Q78" si="25">SUM(D3:D75)</f>
        <v>8.6560000000000006</v>
      </c>
      <c r="E78" s="5">
        <f t="shared" si="25"/>
        <v>10.875999999999996</v>
      </c>
      <c r="F78" s="5">
        <f t="shared" si="25"/>
        <v>11.985999999999994</v>
      </c>
      <c r="G78" s="5">
        <f t="shared" si="25"/>
        <v>13.095999999999991</v>
      </c>
      <c r="H78" s="5">
        <f t="shared" si="25"/>
        <v>15.091999999999988</v>
      </c>
      <c r="I78" s="5">
        <f t="shared" si="25"/>
        <v>17.311999999999987</v>
      </c>
      <c r="J78" s="5">
        <f t="shared" si="25"/>
        <v>18.42199999999999</v>
      </c>
      <c r="K78" s="5">
        <f t="shared" si="25"/>
        <v>19.531999999999993</v>
      </c>
      <c r="L78" s="5">
        <f t="shared" si="25"/>
        <v>20.641999999999996</v>
      </c>
      <c r="M78" s="5">
        <f t="shared" si="25"/>
        <v>21.751999999999999</v>
      </c>
      <c r="N78" s="5">
        <f t="shared" si="25"/>
        <v>22.862000000000002</v>
      </c>
      <c r="O78" s="5">
        <f t="shared" si="25"/>
        <v>23.972000000000005</v>
      </c>
      <c r="P78" s="5">
        <f t="shared" si="25"/>
        <v>25.082000000000008</v>
      </c>
      <c r="Q78" s="5">
        <f t="shared" si="25"/>
        <v>26.192000000000011</v>
      </c>
      <c r="S78" s="20">
        <f>SUM(S3:S75)</f>
        <v>0.11940000000000001</v>
      </c>
      <c r="T78" s="20">
        <f>SUM(T3:T75)</f>
        <v>0.18240000000000001</v>
      </c>
      <c r="U78" s="20">
        <f t="shared" ref="U78:AH78" si="26">SUM(U3:U75)</f>
        <v>0.24540000000000006</v>
      </c>
      <c r="V78" s="20">
        <f t="shared" si="26"/>
        <v>0.30840000000000012</v>
      </c>
      <c r="W78" s="20">
        <f t="shared" si="26"/>
        <v>0.33990000000000015</v>
      </c>
      <c r="X78" s="20">
        <f t="shared" si="26"/>
        <v>0.37140000000000017</v>
      </c>
      <c r="Y78" s="20">
        <f t="shared" si="26"/>
        <v>0.42780000000000018</v>
      </c>
      <c r="Z78" s="20">
        <f t="shared" si="26"/>
        <v>0.49080000000000024</v>
      </c>
      <c r="AA78" s="20">
        <f t="shared" si="26"/>
        <v>0.52230000000000032</v>
      </c>
      <c r="AB78" s="20">
        <f t="shared" si="26"/>
        <v>0.55380000000000018</v>
      </c>
      <c r="AC78" s="20">
        <f t="shared" si="26"/>
        <v>0.58530000000000004</v>
      </c>
      <c r="AD78" s="20">
        <f t="shared" si="26"/>
        <v>0.6167999999999999</v>
      </c>
      <c r="AE78" s="20">
        <f t="shared" si="26"/>
        <v>0.64829999999999977</v>
      </c>
      <c r="AF78" s="20">
        <f t="shared" si="26"/>
        <v>0.67979999999999963</v>
      </c>
      <c r="AG78" s="20">
        <f t="shared" si="26"/>
        <v>0.71129999999999949</v>
      </c>
      <c r="AH78" s="20">
        <f t="shared" si="26"/>
        <v>0.74279999999999935</v>
      </c>
    </row>
    <row r="80" spans="1:34" x14ac:dyDescent="0.2">
      <c r="A80" s="1" t="s">
        <v>26</v>
      </c>
      <c r="B80" s="2">
        <v>12</v>
      </c>
      <c r="C80" s="2">
        <v>18</v>
      </c>
      <c r="D80" s="2">
        <f>C80+6</f>
        <v>24</v>
      </c>
      <c r="E80" s="2">
        <f t="shared" ref="E80" si="27">D80+6</f>
        <v>30</v>
      </c>
      <c r="F80" s="2">
        <f>E80+3</f>
        <v>33</v>
      </c>
      <c r="G80" s="2">
        <f>E80+6</f>
        <v>36</v>
      </c>
      <c r="H80" s="2">
        <f t="shared" ref="H80" si="28">G80+6</f>
        <v>42</v>
      </c>
      <c r="I80" s="2">
        <f t="shared" ref="I80" si="29">H80+6</f>
        <v>48</v>
      </c>
      <c r="J80" s="2">
        <v>51</v>
      </c>
      <c r="K80" s="2">
        <f>I80+6</f>
        <v>54</v>
      </c>
      <c r="L80" s="2">
        <v>57</v>
      </c>
      <c r="M80" s="2">
        <f>K80+6</f>
        <v>60</v>
      </c>
      <c r="N80" s="2">
        <v>63</v>
      </c>
      <c r="O80" s="2">
        <f>M80+6</f>
        <v>66</v>
      </c>
      <c r="P80" s="2">
        <v>69</v>
      </c>
      <c r="Q80" s="2">
        <f>O80+6</f>
        <v>72</v>
      </c>
      <c r="R80" s="11"/>
      <c r="S80" s="21">
        <f>ROUNDUP(CONVERT(B$2,"in","mm"),1)</f>
        <v>304.8</v>
      </c>
      <c r="T80" s="21">
        <f t="shared" ref="T80:AH80" si="30">ROUNDUP(CONVERT(C$2,"in","mm"),1)</f>
        <v>457.2</v>
      </c>
      <c r="U80" s="21">
        <f t="shared" si="30"/>
        <v>609.6</v>
      </c>
      <c r="V80" s="21">
        <f t="shared" si="30"/>
        <v>762</v>
      </c>
      <c r="W80" s="21">
        <f t="shared" si="30"/>
        <v>838.2</v>
      </c>
      <c r="X80" s="21">
        <f t="shared" si="30"/>
        <v>914.4</v>
      </c>
      <c r="Y80" s="21">
        <f t="shared" si="30"/>
        <v>1066.8</v>
      </c>
      <c r="Z80" s="21">
        <f t="shared" si="30"/>
        <v>1219.2</v>
      </c>
      <c r="AA80" s="21">
        <f t="shared" si="30"/>
        <v>1295.4000000000001</v>
      </c>
      <c r="AB80" s="21">
        <f t="shared" si="30"/>
        <v>1371.6</v>
      </c>
      <c r="AC80" s="21">
        <f t="shared" si="30"/>
        <v>1447.8</v>
      </c>
      <c r="AD80" s="21">
        <f t="shared" si="30"/>
        <v>1524</v>
      </c>
      <c r="AE80" s="21">
        <f t="shared" si="30"/>
        <v>1600.2</v>
      </c>
      <c r="AF80" s="21">
        <f t="shared" si="30"/>
        <v>1676.4</v>
      </c>
      <c r="AG80" s="21">
        <f t="shared" si="30"/>
        <v>1752.6</v>
      </c>
      <c r="AH80" s="21">
        <f t="shared" si="30"/>
        <v>1828.8</v>
      </c>
    </row>
    <row r="81" spans="1:34" x14ac:dyDescent="0.2">
      <c r="A81" s="10" t="s">
        <v>39</v>
      </c>
      <c r="B81" s="8">
        <v>12</v>
      </c>
      <c r="C81" s="8">
        <v>18</v>
      </c>
      <c r="D81" s="8">
        <v>24</v>
      </c>
      <c r="E81" s="8">
        <v>30</v>
      </c>
      <c r="F81" s="8">
        <v>33</v>
      </c>
      <c r="G81" s="8">
        <v>36</v>
      </c>
      <c r="H81" s="8">
        <v>18</v>
      </c>
      <c r="I81" s="8">
        <v>18</v>
      </c>
      <c r="J81" s="8">
        <v>18</v>
      </c>
      <c r="K81" s="8">
        <v>18</v>
      </c>
      <c r="L81" s="8">
        <v>24</v>
      </c>
      <c r="M81" s="8">
        <v>24</v>
      </c>
      <c r="N81" s="8">
        <v>30</v>
      </c>
      <c r="O81" s="8">
        <v>30</v>
      </c>
      <c r="P81" s="8">
        <v>33</v>
      </c>
      <c r="Q81" s="8">
        <v>36</v>
      </c>
      <c r="R81" s="11"/>
      <c r="S81" s="21">
        <f>ROUNDUP(CONVERT(B81,"in","mm"),1)</f>
        <v>304.8</v>
      </c>
      <c r="T81" s="21">
        <f t="shared" ref="T81:AH82" si="31">ROUNDUP(CONVERT(C81,"in","mm"),1)</f>
        <v>457.2</v>
      </c>
      <c r="U81" s="21">
        <f t="shared" si="31"/>
        <v>609.6</v>
      </c>
      <c r="V81" s="21">
        <f t="shared" si="31"/>
        <v>762</v>
      </c>
      <c r="W81" s="21">
        <f t="shared" si="31"/>
        <v>838.2</v>
      </c>
      <c r="X81" s="21">
        <f t="shared" si="31"/>
        <v>914.4</v>
      </c>
      <c r="Y81" s="21">
        <f t="shared" si="31"/>
        <v>457.2</v>
      </c>
      <c r="Z81" s="21">
        <f t="shared" si="31"/>
        <v>457.2</v>
      </c>
      <c r="AA81" s="21">
        <f t="shared" si="31"/>
        <v>457.2</v>
      </c>
      <c r="AB81" s="21">
        <f t="shared" si="31"/>
        <v>457.2</v>
      </c>
      <c r="AC81" s="21">
        <f t="shared" si="31"/>
        <v>609.6</v>
      </c>
      <c r="AD81" s="21">
        <f t="shared" si="31"/>
        <v>609.6</v>
      </c>
      <c r="AE81" s="21">
        <f t="shared" si="31"/>
        <v>762</v>
      </c>
      <c r="AF81" s="21">
        <f t="shared" si="31"/>
        <v>762</v>
      </c>
      <c r="AG81" s="21">
        <f t="shared" si="31"/>
        <v>838.2</v>
      </c>
      <c r="AH81" s="21">
        <f t="shared" si="31"/>
        <v>914.4</v>
      </c>
    </row>
    <row r="82" spans="1:34" x14ac:dyDescent="0.2">
      <c r="A82" s="10" t="s">
        <v>40</v>
      </c>
      <c r="B82" s="8" t="s">
        <v>4</v>
      </c>
      <c r="C82" s="8" t="s">
        <v>4</v>
      </c>
      <c r="D82" s="8" t="s">
        <v>4</v>
      </c>
      <c r="E82" s="8" t="s">
        <v>4</v>
      </c>
      <c r="F82" s="8" t="s">
        <v>4</v>
      </c>
      <c r="G82" s="8" t="s">
        <v>4</v>
      </c>
      <c r="H82" s="8">
        <v>24</v>
      </c>
      <c r="I82" s="8">
        <v>30</v>
      </c>
      <c r="J82" s="8">
        <v>33</v>
      </c>
      <c r="K82" s="8">
        <v>36</v>
      </c>
      <c r="L82" s="8">
        <v>33</v>
      </c>
      <c r="M82" s="8">
        <v>36</v>
      </c>
      <c r="N82" s="8">
        <v>33</v>
      </c>
      <c r="O82" s="8">
        <v>36</v>
      </c>
      <c r="P82" s="8">
        <v>36</v>
      </c>
      <c r="Q82" s="8">
        <v>36</v>
      </c>
      <c r="R82" s="11"/>
      <c r="S82" s="21" t="s">
        <v>4</v>
      </c>
      <c r="T82" s="21" t="s">
        <v>4</v>
      </c>
      <c r="U82" s="21" t="s">
        <v>4</v>
      </c>
      <c r="V82" s="21" t="s">
        <v>4</v>
      </c>
      <c r="W82" s="21" t="s">
        <v>4</v>
      </c>
      <c r="X82" s="21" t="s">
        <v>4</v>
      </c>
      <c r="Y82" s="21">
        <f>ROUNDUP(CONVERT(H82,"in","mm"),1)</f>
        <v>609.6</v>
      </c>
      <c r="Z82" s="21">
        <f t="shared" si="31"/>
        <v>762</v>
      </c>
      <c r="AA82" s="21">
        <f t="shared" si="31"/>
        <v>838.2</v>
      </c>
      <c r="AB82" s="21">
        <f t="shared" si="31"/>
        <v>914.4</v>
      </c>
      <c r="AC82" s="21">
        <f t="shared" si="31"/>
        <v>838.2</v>
      </c>
      <c r="AD82" s="21">
        <f t="shared" si="31"/>
        <v>914.4</v>
      </c>
      <c r="AE82" s="21">
        <f t="shared" si="31"/>
        <v>838.2</v>
      </c>
      <c r="AF82" s="21">
        <f t="shared" si="31"/>
        <v>914.4</v>
      </c>
      <c r="AG82" s="21">
        <f t="shared" si="31"/>
        <v>914.4</v>
      </c>
      <c r="AH82" s="21">
        <f t="shared" si="31"/>
        <v>914.4</v>
      </c>
    </row>
  </sheetData>
  <mergeCells count="2">
    <mergeCell ref="B1:Q1"/>
    <mergeCell ref="S1:AH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B2"/>
  <sheetViews>
    <sheetView topLeftCell="A2" workbookViewId="0">
      <selection activeCell="C8" sqref="C8"/>
    </sheetView>
  </sheetViews>
  <sheetFormatPr defaultRowHeight="15" x14ac:dyDescent="0.25"/>
  <cols>
    <col min="1" max="1" width="56.5703125" customWidth="1"/>
    <col min="2" max="2" width="21.85546875" bestFit="1" customWidth="1"/>
  </cols>
  <sheetData>
    <row r="1" spans="2:2" ht="200.1" customHeight="1" x14ac:dyDescent="0.25">
      <c r="B1" s="16" t="s">
        <v>58</v>
      </c>
    </row>
    <row r="2" spans="2:2" ht="300" customHeight="1" x14ac:dyDescent="0.25">
      <c r="B2" s="16" t="s">
        <v>59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C009964B62ED4188925DD347A53BEC" ma:contentTypeVersion="12" ma:contentTypeDescription="Create a new document." ma:contentTypeScope="" ma:versionID="3895127ca7b2e92e4d9869aef6272112">
  <xsd:schema xmlns:xsd="http://www.w3.org/2001/XMLSchema" xmlns:xs="http://www.w3.org/2001/XMLSchema" xmlns:p="http://schemas.microsoft.com/office/2006/metadata/properties" xmlns:ns2="4a1028c7-5db2-4321-894f-2c6c70ffe042" xmlns:ns3="bcabeffa-7c42-4e0b-9378-633811e41a80" targetNamespace="http://schemas.microsoft.com/office/2006/metadata/properties" ma:root="true" ma:fieldsID="e0c2e8d2b9c5c0281258be8e0e1e6efb" ns2:_="" ns3:_="">
    <xsd:import namespace="4a1028c7-5db2-4321-894f-2c6c70ffe042"/>
    <xsd:import namespace="bcabeffa-7c42-4e0b-9378-633811e41a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028c7-5db2-4321-894f-2c6c70ffe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beffa-7c42-4e0b-9378-633811e41a8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A76029-00D2-4C3F-AACB-66AEDE3CE259}">
  <ds:schemaRefs>
    <ds:schemaRef ds:uri="http://purl.org/dc/terms/"/>
    <ds:schemaRef ds:uri="1be0548e-727a-49a5-aeb5-ebc9d5e43cf5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7099a32f-dda9-4220-b8d1-c0a4dfec0ef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AB88F7-B295-45F7-8EBD-487B96179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1028c7-5db2-4321-894f-2c6c70ffe042"/>
    <ds:schemaRef ds:uri="bcabeffa-7c42-4e0b-9378-633811e41a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90DDF1-1DA9-4709-A805-61FE61076D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Volume Calculator</vt:lpstr>
      <vt:lpstr>Computations</vt:lpstr>
      <vt:lpstr>Reference Data</vt:lpstr>
      <vt:lpstr>Images</vt:lpstr>
      <vt:lpstr>DSI</vt:lpstr>
      <vt:lpstr>SSI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Bailey</dc:creator>
  <cp:lastModifiedBy>Travis Owen</cp:lastModifiedBy>
  <cp:lastPrinted>2024-09-05T17:49:11Z</cp:lastPrinted>
  <dcterms:created xsi:type="dcterms:W3CDTF">2016-07-23T22:28:17Z</dcterms:created>
  <dcterms:modified xsi:type="dcterms:W3CDTF">2025-07-29T12:22:55Z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0x01010085C009964B62ED4188925DD347A53BEC</vt:lpwstr>
  </property>
  <property fmtid="{D5CDD505-2E9C-101B-9397-08002B2CF9AE}" pid="3" name="AuthorIds_UIVersion_3072">
    <vt:lpwstr>81</vt:lpwstr>
  </property>
</Properties>
</file>